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Quadro_Interventi_Referenti" sheetId="1" r:id="rId1"/>
    <sheet name="Quadro Finanziario Per Anno" sheetId="2" r:id="rId2"/>
  </sheets>
  <definedNames/>
  <calcPr fullCalcOnLoad="1"/>
</workbook>
</file>

<file path=xl/sharedStrings.xml><?xml version="1.0" encoding="utf-8"?>
<sst xmlns="http://schemas.openxmlformats.org/spreadsheetml/2006/main" count="335" uniqueCount="197">
  <si>
    <t>Quadro interventi previsti nella Strategia di Area dell’Area Interna "Valdisieve - Mugello - Val di Bisenzio" denominata "VIRERE - Comunità sostenibili per un nuovo sviluppo” e referenti regionali responsabili</t>
  </si>
  <si>
    <t>Codice intervento</t>
  </si>
  <si>
    <t>Titolo dell'intervento</t>
  </si>
  <si>
    <t>Sintesi</t>
  </si>
  <si>
    <t>Soggetto attuatore da strategia</t>
  </si>
  <si>
    <t>LS</t>
  </si>
  <si>
    <t>FESR</t>
  </si>
  <si>
    <t>FSE</t>
  </si>
  <si>
    <t>FEASR</t>
  </si>
  <si>
    <t>SA/F_REGIONE</t>
  </si>
  <si>
    <t>Note sulle risorse</t>
  </si>
  <si>
    <t>MOBILITA'</t>
  </si>
  <si>
    <t>M1</t>
  </si>
  <si>
    <t>M1 -  Potenziamento del sistema di trasporto pubblico</t>
  </si>
  <si>
    <t>M3</t>
  </si>
  <si>
    <t>M4</t>
  </si>
  <si>
    <t>M4 – MOBILITA’ SOSTENIBILE -  Realizzazione di una ciclostazione nel comune Marradi</t>
  </si>
  <si>
    <t>M5</t>
  </si>
  <si>
    <t>M5– MOBILITA’ SOSTENIBILE -  Realizzazione di una ciclostazione nel comune Vernio</t>
  </si>
  <si>
    <t>M6</t>
  </si>
  <si>
    <t>M7</t>
  </si>
  <si>
    <t>Unione dei Comuni Valdarno e Valdisieve</t>
  </si>
  <si>
    <t>M8</t>
  </si>
  <si>
    <t>M9</t>
  </si>
  <si>
    <t>M9- ABBATTIMENTO COSTI PER TRASPORTO STUDENTI</t>
  </si>
  <si>
    <t>SANITA'</t>
  </si>
  <si>
    <t xml:space="preserve">SA.1 </t>
  </si>
  <si>
    <t>POTENZIAMENTO STRUMENTAZIONE PER INTERVENTI 118</t>
  </si>
  <si>
    <t>SA.2</t>
  </si>
  <si>
    <t>SA.3</t>
  </si>
  <si>
    <t>POTENZIAMENTO RETE ESISTENTE DEFRIBILLATORI</t>
  </si>
  <si>
    <t>SA.4</t>
  </si>
  <si>
    <t>SA.5</t>
  </si>
  <si>
    <t>SA.6.A.1</t>
  </si>
  <si>
    <t>SVILUPPO DEI SERVIZI DI PROSSIMITA' IN AMBITO SOCIO SANITARIO--MUGELLO/VALDISIEVE</t>
  </si>
  <si>
    <t>SA.6.A.2</t>
  </si>
  <si>
    <t>SVILUPPO DEI SERVIZI DI PROSSIMITA' IN AMBITO SOCIO SANITARIO-VALBISENZIO</t>
  </si>
  <si>
    <t xml:space="preserve">S.A.6.B1  </t>
  </si>
  <si>
    <t xml:space="preserve">S.A.6.B2  </t>
  </si>
  <si>
    <t>SA.7</t>
  </si>
  <si>
    <t>SERVIZI DI  CONTINUITA' ASSISTENZIALE PEDIATRICA</t>
  </si>
  <si>
    <t>SA.8</t>
  </si>
  <si>
    <t>SANITA' 4.0</t>
  </si>
  <si>
    <t>SA.9A</t>
  </si>
  <si>
    <t>SA.9B</t>
  </si>
  <si>
    <t>SA.10</t>
  </si>
  <si>
    <t>POTENZIAMENTO-MIGLIORAMENTO DISTRETTO SOCIO-SANITARIO PALAZZUOLO SUL SENIO</t>
  </si>
  <si>
    <t>ISTRUZIONE</t>
  </si>
  <si>
    <t>EIF 1A</t>
  </si>
  <si>
    <t>EIF 1a - PROSPETTIVA 0-6 anni - FIRENZUOLA</t>
  </si>
  <si>
    <t>Sperimentazione di POLI 0-6 anni. Riprogettazione e sistemazione spazi servizi esistenti in funzione 0 - 6</t>
  </si>
  <si>
    <t>Comune di Firenzuola</t>
  </si>
  <si>
    <t>EIF 1b</t>
  </si>
  <si>
    <t>EIF 1b - PROSPETTIVA 0-6 anni - MARRADI</t>
  </si>
  <si>
    <t>Comune di Marradi</t>
  </si>
  <si>
    <t>EIF 1c</t>
  </si>
  <si>
    <t>EIF 1c - PROSPETTIVA 0-6 anni - PALAZZUOLO SUL SENIO</t>
  </si>
  <si>
    <t>Comune di Palazzuolo sul Senio</t>
  </si>
  <si>
    <t xml:space="preserve">EIF 1d </t>
  </si>
  <si>
    <t>EIF 1d - PROSPETTIVA 0-6 anni - SAN GODENZO</t>
  </si>
  <si>
    <t>Comune di San Godenzo</t>
  </si>
  <si>
    <t xml:space="preserve">EIF 1e </t>
  </si>
  <si>
    <t>EIF 1e  - PROSPETTIVA 0-6 anni - VERNIO</t>
  </si>
  <si>
    <t>Comune di Vernio</t>
  </si>
  <si>
    <t>EIF 2a</t>
  </si>
  <si>
    <t>EIF 2a - CONCILIA ED ENTRA - Quota regionale</t>
  </si>
  <si>
    <t>Progetto per favorire la conciliazione dei tempi di vita in relazione all'offerta di servizi 0 – 3 e per ampliare l'accessibilità ai servizi disponibili attraverso la
riduzione/abbattimento delle tariffe</t>
  </si>
  <si>
    <t>Risorse regionali</t>
  </si>
  <si>
    <t>EIF 2b</t>
  </si>
  <si>
    <t>EIF 2b - CONCILIA  ED ENTRA - Quota statale</t>
  </si>
  <si>
    <t>Sperimentazione di POLI 0-6, quale sede unitaria del nido e della scuola dell’infanzia, ma anche come
contesto di promozione delle competenze genitoriali e della cultura dell’infanzia.</t>
  </si>
  <si>
    <t>EIF 3</t>
  </si>
  <si>
    <t>EIF 3 -  A TUTTO PEZ</t>
  </si>
  <si>
    <t>1. RETE PEDAGOGICA - Realizzare servizi di continuità educativa 0-6 per ciascun comune dell'area progetto
2. FORMIAMOCI TUTTI - Formazione in servizio degli operatori 0-6
3. IMPLEMENTAZIONE SERVIZI - Implementazione effettiva dei modelli gestionali e delle soluzioni organizzative volte alla continuità 0-6.</t>
  </si>
  <si>
    <t>EIF 4a1</t>
  </si>
  <si>
    <t>EIF 4a1 - CENTO FIORI - Servizi - Scuola Senza Zaino</t>
  </si>
  <si>
    <t>Progetto di valorizzazione e diffusione delle forme di DIDATTICA INNOVATIVA e di qualità (Scuola Senza Zaino - SSZ) nelle primarie e secondarie primo grado.</t>
  </si>
  <si>
    <t xml:space="preserve">
Scuola capofila regionale per Scuola Senza Zaino (IIC Mariti, Fauglia, Livorno)</t>
  </si>
  <si>
    <t>EIF 4a2</t>
  </si>
  <si>
    <t>EIF 4a2 - CENTO FIORI - Servizi - Laboratori del Sapere Scientifico</t>
  </si>
  <si>
    <t>Progetto di valorizzazione e diffusione delle forme di DIDATTICA INNOVATIVA e di qualità (Laboratori del Sapere Scientifico - LSS) nelle primarie e secondarie primo grado.</t>
  </si>
  <si>
    <t>Scuola capofila regionale per i Laboratori del Sapere Scientifico (IIS Enriquez Agnoletti. Sesto F.no, Firenze)</t>
  </si>
  <si>
    <t xml:space="preserve">EIF 4b </t>
  </si>
  <si>
    <t>EIF 4b - CENTO FIORI - Investimenti e servizi - Scuola Senza Zaino</t>
  </si>
  <si>
    <t>Progetto di valorizzazione e diffusione delle forme di DIDATTICA INNOVATIVA e di qualità - Scuola Senza Zaino - SSZ. Investimenti e servizi. Si tratta del proseguimento/ampliamento dell'intervento di cui alla scheda 4a.</t>
  </si>
  <si>
    <t>EIF 4c</t>
  </si>
  <si>
    <t>EIF 4c - CENTO FIORI - Investimenti e servizi - Laboratori del Sapere Scientifico</t>
  </si>
  <si>
    <t>Progetto di valorizzazione e diffusione delle forme di DIDATTICA INNOVATIVA e di qualità - Laboratori del Sapere Scientifico LSS - nelle primarie e secondarie primo grado. Investimenti e servizi. Si tratta del
proseguimento/ampliamento dell'intervento di cui alla scheda 4a.</t>
  </si>
  <si>
    <t xml:space="preserve">EIF 5 </t>
  </si>
  <si>
    <t>EIF 5 - SOSTENIAMOCI</t>
  </si>
  <si>
    <t>Promozione dell'inclusione scolastica degli alunni disabili attraverso attività laboratoriali. Si prevede di realizzare 32 laboratori, cioè 2 laboratori per ciascuna delle 4 tipologie per ciascun o dei 4 istituti comprensivi.</t>
  </si>
  <si>
    <t>IC Firenzuola - scuola capofila (sulla base di Accordo di rete da stipulare)</t>
  </si>
  <si>
    <t>EIF 6a</t>
  </si>
  <si>
    <t>EIF 6a – AC/DC 1</t>
  </si>
  <si>
    <t>L'intervento si concretizza in un progetto IFTS nell'ambito Agribusiness (Progetto Pro.fili), del quale l’Agenzia Proforma Soc. Coop. è capofila del partenariato, a cui è stata affidata la realizzazione da parte di Regione Toscana.</t>
  </si>
  <si>
    <t xml:space="preserve">Agenzia Proforma Soc. coop. impresa sociale (capofila del Partenariato)
</t>
  </si>
  <si>
    <t>EIF 6b</t>
  </si>
  <si>
    <t>EIF 6b – AC/DC 2</t>
  </si>
  <si>
    <t>L'intervento si concretizza in un intervento volto al rafforzamento degli istituti tecnici e professionali nella filiera ICT (Progetto STeM:
l'impresa si fa scuola).</t>
  </si>
  <si>
    <t>IIS Balducci - Pontassieve (FI)</t>
  </si>
  <si>
    <t>EIF 7</t>
  </si>
  <si>
    <t>EIF 7 - AGIAMO INSIEME</t>
  </si>
  <si>
    <t>Realizzazione di n. 10 corsi di formazione individuale/individualizzata per piccoli gruppi di NEET per fornire le conoscenze e le competenze necessarie a facilitare l’inserimento lavorativo sulla base dell’analisi degli obiettivi di crescita professionale e delle potenzialità del giovane</t>
  </si>
  <si>
    <t>Soggetto attuatore: RT Soggetto beneficiario: Agenzie formative da individuare</t>
  </si>
  <si>
    <t>MERCATO</t>
  </si>
  <si>
    <t>ME.1</t>
  </si>
  <si>
    <t xml:space="preserve">COOPERIAMO PER DIFFONDERE ED ESTENDERE IL SISTEMA DELLA FORESTA MODELLO  </t>
  </si>
  <si>
    <t>ME.2</t>
  </si>
  <si>
    <t xml:space="preserve">RINNOVIAMO IL FARE IMPRESA  </t>
  </si>
  <si>
    <t>ME.3</t>
  </si>
  <si>
    <t>CREIAMO RETI  PER LA FRUIZIONE  TURISTICA</t>
  </si>
  <si>
    <t>AZIONE DI SISTEMA – ASSISTENZA TECNICA</t>
  </si>
  <si>
    <t>AT 2</t>
  </si>
  <si>
    <t>Totali Per Settore Intervento</t>
  </si>
  <si>
    <t>Legge Stabilità</t>
  </si>
  <si>
    <t>Fondi Regionali/FONDI UE</t>
  </si>
  <si>
    <t>TOTALE</t>
  </si>
  <si>
    <t>QUADRO ECONOMICO</t>
  </si>
  <si>
    <t>Area Valdarno e Valdisieve, Mugello e Val Bisenzio (Prov. Firenze e Prato)</t>
  </si>
  <si>
    <t>Allegato 2B</t>
  </si>
  <si>
    <t>QUADRO FINANZIARIO INTERVENTI RIPARTITO PER ANNO E FONTI DI FINANZIAMENTO</t>
  </si>
  <si>
    <t>TRASVERSALI</t>
  </si>
  <si>
    <t xml:space="preserve">Totale </t>
  </si>
  <si>
    <t xml:space="preserve">REGIONE </t>
  </si>
  <si>
    <t>TOSCANA</t>
  </si>
  <si>
    <t>Totali</t>
  </si>
  <si>
    <t>Totali per anno</t>
  </si>
  <si>
    <t>Prog.</t>
  </si>
  <si>
    <t>Codice Intervento</t>
  </si>
  <si>
    <t>SETTORE</t>
  </si>
  <si>
    <t>Titolo intervento</t>
  </si>
  <si>
    <t>SA/REGIONE/ALTRO</t>
  </si>
  <si>
    <t>ID</t>
  </si>
  <si>
    <t>M2</t>
  </si>
  <si>
    <t>M2  MOBILITA’ SOSTENIBILE -  Potenziamento del nodo di scambio intermodale di Marradi</t>
  </si>
  <si>
    <t>M3  – MOBILITA’ SOSTENIBILE -  Potenziamento del nodo di scambio intermodale di Vernio</t>
  </si>
  <si>
    <t>M6 - Potenziamento del sistema di trasporto pubblico ––Trasporto a chiamata</t>
  </si>
  <si>
    <t>M7 - Potenziamento del sistema di trasporto pubblico –– Adeguamento ed attrezzaggio fermate del TPL</t>
  </si>
  <si>
    <t>M8- Potenziamento del sistema di trasporto pubblico- Nuova Linea TPL</t>
  </si>
  <si>
    <t>AZIONI DI SENSIBILIZZAZIONE NEI CONFRONTI DELLE SITUAZIONI DI EMERGENZA URGENZA</t>
  </si>
  <si>
    <t xml:space="preserve">Potenziamento –Miglioramento  Distretto Socio Sanitario della Val di Bisenzio – Casa della Salute Val Bisenzio </t>
  </si>
  <si>
    <t>POTENZIAMENTO –MIGLIORAMENTO  DISTRETTO SOCIO SANITARIO della VALDIBISENZIO-</t>
  </si>
  <si>
    <t xml:space="preserve"> SVILUPPO DI SERVIZI DI PROSSIMITA’ IN AMBITO SOCIO SANITARIO-MUGELLO/VALDISIEVE</t>
  </si>
  <si>
    <t xml:space="preserve"> SVILUPPO DI SERVIZI DI PROSSIMITA’ IN AMBITO SOCIO SANITARIO-VALBISENZIO</t>
  </si>
  <si>
    <t>ATTIVAZIONE PROGETTI DI INVECCHIAMENTO ATTIVO-MUGELLO/VALDISIEVE</t>
  </si>
  <si>
    <t>ATTIVAZIONE PROGETTI DI INVECCHIAMENTO ATTIVO-VALBISENZIO</t>
  </si>
  <si>
    <t xml:space="preserve">EIF 2a </t>
  </si>
  <si>
    <t>EIF 2a - CONCILIA  ED ENTRA - Quota regionale</t>
  </si>
  <si>
    <t>EIF 6 – AC/DC 1</t>
  </si>
  <si>
    <t>EIF 6 – AC/DC 2</t>
  </si>
  <si>
    <t>AT1</t>
  </si>
  <si>
    <t>AZIONE DI SISTEMA – PROGETTAZIONE</t>
  </si>
  <si>
    <t>Stato Avanzamento</t>
  </si>
  <si>
    <t xml:space="preserve">Non avviato </t>
  </si>
  <si>
    <t>Parzialmente realizzato</t>
  </si>
  <si>
    <t>Concluso</t>
  </si>
  <si>
    <t>Non avviato</t>
  </si>
  <si>
    <t xml:space="preserve">Concluso </t>
  </si>
  <si>
    <t xml:space="preserve">Concluso n. 1 progetto (work with stone) su n. 3 previsti.   
Importo riconosciuto € 6884,00  
</t>
  </si>
  <si>
    <t>Fonte Finanziamdento</t>
  </si>
  <si>
    <t>Economie a Fine Progetto</t>
  </si>
  <si>
    <t xml:space="preserve">Localizzazione </t>
  </si>
  <si>
    <t>CUP</t>
  </si>
  <si>
    <t>I21D20000440001</t>
  </si>
  <si>
    <t>Comune di Firenzuola:</t>
  </si>
  <si>
    <t>Comune di San Godenzo:</t>
  </si>
  <si>
    <t>D18B20002800002</t>
  </si>
  <si>
    <t>COMUNE DI MARRADI</t>
  </si>
  <si>
    <t>F68B20000560002</t>
  </si>
  <si>
    <t>I55H20000080002</t>
  </si>
  <si>
    <t>J54H20001290008</t>
  </si>
  <si>
    <t>In corso
Lavori Conclusi in Fase di Rendicontazione del Progetto- Polo Inaugurato 16-09-2023</t>
  </si>
  <si>
    <t>Note</t>
  </si>
  <si>
    <t xml:space="preserve">In corso
Nuovo Resp. Ufficio Tecnico Enrica Capecchi. 
Previsione di eseguire i lavori nell’estate del 2024
</t>
  </si>
  <si>
    <t>Completamento dei lavori a fine novembre. Acquisto degli arredi 
Trasloco nelle vacanze di Natale e inaugurazione a nuovo anno</t>
  </si>
  <si>
    <t xml:space="preserve">In corso 
Approvazione progetto esecutivo entro fine novembre 2023, a primavera la gara ed i lavori saranno eseguiti nel mesi di giugno-settembre 2024. </t>
  </si>
  <si>
    <t>Lavori Conclusi. In Fase di Rendicontazione del Progetto- Polo Inaugurato 11-10-2023</t>
  </si>
  <si>
    <t>J39G22000450006</t>
  </si>
  <si>
    <t>Firenzuola
Marradi
Palazzuolo S.
San Godenzo
Vernio</t>
  </si>
  <si>
    <t>UNione dei Comuni Valdarno e Valdisieve</t>
  </si>
  <si>
    <t>Concluso in Rendicontazione finale</t>
  </si>
  <si>
    <t>E19C20000720001</t>
  </si>
  <si>
    <t>Nuova convenzione in corso di sottoscrizione dicembre 2023 fino a completamento progetto</t>
  </si>
  <si>
    <t xml:space="preserve">In corso
Conclusione formale IdI entro il 30/09/2023. Previsione a marzo 2024 per la conclusione delle attività. 
La conclusione era legata all’avvio dei coordinamenti dei Poli 0-6, da realizzarsi con incontri dedicati per ciascun Polo, alla
documentazione conclusiva mediante la realizzazione di materiale a stampa e alla realizzazione di
un’iniziativa conclusiva con un controvalore di €10.000,00 a valere sul 2023. 
Gli incontri sono stati realizzati ad inizio anno e saranno realizzati atri 5 incontri (uno per Polo) entro Natale 2023. Prevedere a fine febbraio/marzo un convegno di restituzione complessiva.   
</t>
  </si>
  <si>
    <t>E19C20000730002</t>
  </si>
  <si>
    <t>F17C20000310002</t>
  </si>
  <si>
    <t xml:space="preserve">Dell’importo complessivo residuano € 20.000,00 da trasferire ai 5 Comuni. I comuni dovranno utilizzare le risorse per sostenere il lavoro di educatori e insegnanti per la progettazione 0-6 </t>
  </si>
  <si>
    <t>Inadeguatezza del beneficiario (IC Mariti)  a completare realizzare l’attività amministrativa.</t>
  </si>
  <si>
    <t>I91F2000110001</t>
  </si>
  <si>
    <t>Impossibilità di proseguire con la scuola capofila IC Mariti per incapacità amministrativa e di coordinamento.</t>
  </si>
  <si>
    <t>poco tempo rimasto per la realizzazione delle attività e la difficoltà di coinvolgimento di alcuni istituti</t>
  </si>
  <si>
    <t xml:space="preserve">Attivare Convenzione con RT e sottoscrivere e dare seguito all’Accordo di rete 
</t>
  </si>
  <si>
    <t>E21F20000180001</t>
  </si>
  <si>
    <t>D68D19002780006</t>
  </si>
  <si>
    <t>Economia da riallocare</t>
  </si>
  <si>
    <t>H85E19000750009</t>
  </si>
  <si>
    <t>firenzuola
Marradi
Palazzuolo S.
San Godenzo
Vernio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</si>
</sst>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[$€-2]\ #,##0.00;[Red]\-[$€-2]\ #,##0.00"/>
  </numFmts>
  <fonts count="55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D0D0D"/>
      <name val="Calibri"/>
      <family val="2"/>
    </font>
    <font>
      <b/>
      <sz val="11"/>
      <color rgb="FF0D0D0D"/>
      <name val="Calibri"/>
      <family val="2"/>
    </font>
    <font>
      <sz val="10"/>
      <color rgb="FF0D0D0D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 style="thick"/>
    </border>
    <border>
      <left/>
      <right/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34" borderId="12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36" borderId="11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8" fillId="38" borderId="10" xfId="0" applyFont="1" applyFill="1" applyBorder="1" applyAlignment="1">
      <alignment/>
    </xf>
    <xf numFmtId="4" fontId="48" fillId="38" borderId="10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4" xfId="0" applyFont="1" applyFill="1" applyBorder="1" applyAlignment="1">
      <alignment wrapText="1"/>
    </xf>
    <xf numFmtId="0" fontId="48" fillId="39" borderId="14" xfId="0" applyFont="1" applyFill="1" applyBorder="1" applyAlignment="1">
      <alignment horizontal="center" vertical="center" wrapText="1"/>
    </xf>
    <xf numFmtId="0" fontId="48" fillId="40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8" fillId="40" borderId="16" xfId="0" applyFont="1" applyFill="1" applyBorder="1" applyAlignment="1">
      <alignment horizontal="center" vertical="center" wrapText="1"/>
    </xf>
    <xf numFmtId="0" fontId="48" fillId="40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164" fontId="47" fillId="0" borderId="19" xfId="0" applyNumberFormat="1" applyFont="1" applyBorder="1" applyAlignment="1">
      <alignment horizontal="right" vertical="center"/>
    </xf>
    <xf numFmtId="164" fontId="48" fillId="39" borderId="19" xfId="0" applyNumberFormat="1" applyFont="1" applyFill="1" applyBorder="1" applyAlignment="1">
      <alignment/>
    </xf>
    <xf numFmtId="164" fontId="47" fillId="40" borderId="19" xfId="0" applyNumberFormat="1" applyFont="1" applyFill="1" applyBorder="1" applyAlignment="1">
      <alignment/>
    </xf>
    <xf numFmtId="164" fontId="47" fillId="40" borderId="20" xfId="0" applyNumberFormat="1" applyFont="1" applyFill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/>
    </xf>
    <xf numFmtId="164" fontId="48" fillId="39" borderId="10" xfId="0" applyNumberFormat="1" applyFont="1" applyFill="1" applyBorder="1" applyAlignment="1">
      <alignment/>
    </xf>
    <xf numFmtId="164" fontId="47" fillId="40" borderId="10" xfId="0" applyNumberFormat="1" applyFont="1" applyFill="1" applyBorder="1" applyAlignment="1">
      <alignment/>
    </xf>
    <xf numFmtId="164" fontId="47" fillId="40" borderId="22" xfId="0" applyNumberFormat="1" applyFont="1" applyFill="1" applyBorder="1" applyAlignment="1">
      <alignment/>
    </xf>
    <xf numFmtId="164" fontId="47" fillId="0" borderId="10" xfId="0" applyNumberFormat="1" applyFont="1" applyBorder="1" applyAlignment="1">
      <alignment horizontal="right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left" vertical="center" wrapText="1"/>
    </xf>
    <xf numFmtId="164" fontId="47" fillId="0" borderId="24" xfId="0" applyNumberFormat="1" applyFont="1" applyBorder="1" applyAlignment="1">
      <alignment horizontal="right" vertical="center"/>
    </xf>
    <xf numFmtId="164" fontId="48" fillId="39" borderId="24" xfId="0" applyNumberFormat="1" applyFont="1" applyFill="1" applyBorder="1" applyAlignment="1">
      <alignment/>
    </xf>
    <xf numFmtId="164" fontId="47" fillId="40" borderId="24" xfId="0" applyNumberFormat="1" applyFont="1" applyFill="1" applyBorder="1" applyAlignment="1">
      <alignment/>
    </xf>
    <xf numFmtId="164" fontId="47" fillId="40" borderId="25" xfId="0" applyNumberFormat="1" applyFont="1" applyFill="1" applyBorder="1" applyAlignment="1">
      <alignment/>
    </xf>
    <xf numFmtId="0" fontId="47" fillId="41" borderId="18" xfId="0" applyFont="1" applyFill="1" applyBorder="1" applyAlignment="1">
      <alignment horizontal="center" vertical="center"/>
    </xf>
    <xf numFmtId="0" fontId="47" fillId="41" borderId="19" xfId="0" applyFont="1" applyFill="1" applyBorder="1" applyAlignment="1">
      <alignment horizontal="center" vertical="center" wrapText="1"/>
    </xf>
    <xf numFmtId="0" fontId="47" fillId="41" borderId="19" xfId="0" applyFont="1" applyFill="1" applyBorder="1" applyAlignment="1">
      <alignment wrapText="1"/>
    </xf>
    <xf numFmtId="164" fontId="47" fillId="41" borderId="19" xfId="0" applyNumberFormat="1" applyFont="1" applyFill="1" applyBorder="1" applyAlignment="1">
      <alignment horizontal="right" vertical="center"/>
    </xf>
    <xf numFmtId="164" fontId="47" fillId="41" borderId="19" xfId="0" applyNumberFormat="1" applyFont="1" applyFill="1" applyBorder="1" applyAlignment="1">
      <alignment horizontal="right"/>
    </xf>
    <xf numFmtId="0" fontId="47" fillId="41" borderId="21" xfId="0" applyFont="1" applyFill="1" applyBorder="1" applyAlignment="1">
      <alignment horizontal="center" vertical="center"/>
    </xf>
    <xf numFmtId="0" fontId="47" fillId="41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/>
    </xf>
    <xf numFmtId="164" fontId="47" fillId="41" borderId="10" xfId="0" applyNumberFormat="1" applyFont="1" applyFill="1" applyBorder="1" applyAlignment="1">
      <alignment horizontal="right" vertical="center"/>
    </xf>
    <xf numFmtId="0" fontId="47" fillId="41" borderId="23" xfId="0" applyFont="1" applyFill="1" applyBorder="1" applyAlignment="1">
      <alignment horizontal="center" vertical="center"/>
    </xf>
    <xf numFmtId="0" fontId="47" fillId="41" borderId="24" xfId="0" applyFont="1" applyFill="1" applyBorder="1" applyAlignment="1">
      <alignment horizontal="center" vertical="center" wrapText="1"/>
    </xf>
    <xf numFmtId="0" fontId="47" fillId="41" borderId="24" xfId="0" applyFont="1" applyFill="1" applyBorder="1" applyAlignment="1">
      <alignment/>
    </xf>
    <xf numFmtId="164" fontId="47" fillId="41" borderId="24" xfId="0" applyNumberFormat="1" applyFont="1" applyFill="1" applyBorder="1" applyAlignment="1">
      <alignment horizontal="right" vertical="center"/>
    </xf>
    <xf numFmtId="0" fontId="49" fillId="42" borderId="18" xfId="0" applyFont="1" applyFill="1" applyBorder="1" applyAlignment="1">
      <alignment horizontal="center" vertical="center"/>
    </xf>
    <xf numFmtId="0" fontId="49" fillId="42" borderId="19" xfId="0" applyFont="1" applyFill="1" applyBorder="1" applyAlignment="1">
      <alignment horizontal="center" vertical="center" wrapText="1"/>
    </xf>
    <xf numFmtId="0" fontId="49" fillId="42" borderId="19" xfId="0" applyFont="1" applyFill="1" applyBorder="1" applyAlignment="1">
      <alignment vertical="center" wrapText="1"/>
    </xf>
    <xf numFmtId="164" fontId="49" fillId="42" borderId="19" xfId="0" applyNumberFormat="1" applyFont="1" applyFill="1" applyBorder="1" applyAlignment="1">
      <alignment horizontal="right" vertical="center"/>
    </xf>
    <xf numFmtId="164" fontId="50" fillId="39" borderId="19" xfId="0" applyNumberFormat="1" applyFont="1" applyFill="1" applyBorder="1" applyAlignment="1">
      <alignment/>
    </xf>
    <xf numFmtId="164" fontId="49" fillId="40" borderId="19" xfId="0" applyNumberFormat="1" applyFont="1" applyFill="1" applyBorder="1" applyAlignment="1">
      <alignment/>
    </xf>
    <xf numFmtId="164" fontId="49" fillId="40" borderId="2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42" borderId="21" xfId="0" applyFont="1" applyFill="1" applyBorder="1" applyAlignment="1">
      <alignment horizontal="center" vertical="center"/>
    </xf>
    <xf numFmtId="0" fontId="49" fillId="42" borderId="10" xfId="0" applyFont="1" applyFill="1" applyBorder="1" applyAlignment="1">
      <alignment horizontal="center" vertical="center" wrapText="1"/>
    </xf>
    <xf numFmtId="0" fontId="49" fillId="42" borderId="10" xfId="0" applyFont="1" applyFill="1" applyBorder="1" applyAlignment="1">
      <alignment horizontal="left" vertical="center" wrapText="1"/>
    </xf>
    <xf numFmtId="164" fontId="49" fillId="42" borderId="10" xfId="0" applyNumberFormat="1" applyFont="1" applyFill="1" applyBorder="1" applyAlignment="1">
      <alignment horizontal="right" vertical="center"/>
    </xf>
    <xf numFmtId="164" fontId="50" fillId="39" borderId="10" xfId="0" applyNumberFormat="1" applyFont="1" applyFill="1" applyBorder="1" applyAlignment="1">
      <alignment/>
    </xf>
    <xf numFmtId="164" fontId="49" fillId="40" borderId="10" xfId="0" applyNumberFormat="1" applyFont="1" applyFill="1" applyBorder="1" applyAlignment="1">
      <alignment/>
    </xf>
    <xf numFmtId="164" fontId="49" fillId="40" borderId="22" xfId="0" applyNumberFormat="1" applyFont="1" applyFill="1" applyBorder="1" applyAlignment="1">
      <alignment/>
    </xf>
    <xf numFmtId="0" fontId="49" fillId="42" borderId="10" xfId="0" applyFont="1" applyFill="1" applyBorder="1" applyAlignment="1">
      <alignment horizontal="center" vertical="center"/>
    </xf>
    <xf numFmtId="164" fontId="49" fillId="42" borderId="0" xfId="0" applyNumberFormat="1" applyFont="1" applyFill="1" applyBorder="1" applyAlignment="1">
      <alignment horizontal="right"/>
    </xf>
    <xf numFmtId="0" fontId="49" fillId="42" borderId="10" xfId="0" applyFont="1" applyFill="1" applyBorder="1" applyAlignment="1">
      <alignment vertical="center" wrapText="1"/>
    </xf>
    <xf numFmtId="0" fontId="49" fillId="42" borderId="23" xfId="0" applyFont="1" applyFill="1" applyBorder="1" applyAlignment="1">
      <alignment horizontal="center" vertical="center"/>
    </xf>
    <xf numFmtId="0" fontId="49" fillId="42" borderId="24" xfId="0" applyFont="1" applyFill="1" applyBorder="1" applyAlignment="1">
      <alignment horizontal="center" vertical="center"/>
    </xf>
    <xf numFmtId="0" fontId="49" fillId="42" borderId="24" xfId="0" applyFont="1" applyFill="1" applyBorder="1" applyAlignment="1">
      <alignment horizontal="center" vertical="center" wrapText="1"/>
    </xf>
    <xf numFmtId="0" fontId="49" fillId="42" borderId="24" xfId="0" applyFont="1" applyFill="1" applyBorder="1" applyAlignment="1">
      <alignment horizontal="left" vertical="center" wrapText="1"/>
    </xf>
    <xf numFmtId="164" fontId="49" fillId="42" borderId="24" xfId="0" applyNumberFormat="1" applyFont="1" applyFill="1" applyBorder="1" applyAlignment="1">
      <alignment horizontal="right" vertical="center"/>
    </xf>
    <xf numFmtId="164" fontId="50" fillId="39" borderId="24" xfId="0" applyNumberFormat="1" applyFont="1" applyFill="1" applyBorder="1" applyAlignment="1">
      <alignment/>
    </xf>
    <xf numFmtId="164" fontId="49" fillId="40" borderId="24" xfId="0" applyNumberFormat="1" applyFont="1" applyFill="1" applyBorder="1" applyAlignment="1">
      <alignment/>
    </xf>
    <xf numFmtId="164" fontId="49" fillId="40" borderId="25" xfId="0" applyNumberFormat="1" applyFont="1" applyFill="1" applyBorder="1" applyAlignment="1">
      <alignment/>
    </xf>
    <xf numFmtId="0" fontId="47" fillId="36" borderId="18" xfId="0" applyFont="1" applyFill="1" applyBorder="1" applyAlignment="1">
      <alignment horizontal="center" wrapText="1"/>
    </xf>
    <xf numFmtId="0" fontId="47" fillId="36" borderId="19" xfId="0" applyFont="1" applyFill="1" applyBorder="1" applyAlignment="1">
      <alignment horizont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left" wrapText="1"/>
    </xf>
    <xf numFmtId="164" fontId="47" fillId="36" borderId="19" xfId="0" applyNumberFormat="1" applyFont="1" applyFill="1" applyBorder="1" applyAlignment="1">
      <alignment horizontal="right" vertical="center"/>
    </xf>
    <xf numFmtId="0" fontId="47" fillId="36" borderId="2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left" wrapText="1"/>
    </xf>
    <xf numFmtId="164" fontId="47" fillId="36" borderId="10" xfId="0" applyNumberFormat="1" applyFont="1" applyFill="1" applyBorder="1" applyAlignment="1">
      <alignment horizontal="right" vertical="center"/>
    </xf>
    <xf numFmtId="0" fontId="47" fillId="36" borderId="10" xfId="0" applyFont="1" applyFill="1" applyBorder="1" applyAlignment="1">
      <alignment horizontal="left" vertical="center" wrapText="1"/>
    </xf>
    <xf numFmtId="0" fontId="47" fillId="36" borderId="23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left" vertical="center" wrapText="1"/>
    </xf>
    <xf numFmtId="164" fontId="47" fillId="36" borderId="24" xfId="0" applyNumberFormat="1" applyFont="1" applyFill="1" applyBorder="1" applyAlignment="1">
      <alignment horizontal="right" vertical="center"/>
    </xf>
    <xf numFmtId="0" fontId="47" fillId="37" borderId="18" xfId="0" applyFont="1" applyFill="1" applyBorder="1" applyAlignment="1">
      <alignment horizontal="center"/>
    </xf>
    <xf numFmtId="0" fontId="47" fillId="37" borderId="19" xfId="0" applyFont="1" applyFill="1" applyBorder="1" applyAlignment="1">
      <alignment horizontal="center"/>
    </xf>
    <xf numFmtId="0" fontId="47" fillId="37" borderId="19" xfId="0" applyFont="1" applyFill="1" applyBorder="1" applyAlignment="1">
      <alignment horizontal="left"/>
    </xf>
    <xf numFmtId="164" fontId="48" fillId="37" borderId="19" xfId="0" applyNumberFormat="1" applyFont="1" applyFill="1" applyBorder="1" applyAlignment="1">
      <alignment horizontal="right"/>
    </xf>
    <xf numFmtId="164" fontId="47" fillId="37" borderId="19" xfId="0" applyNumberFormat="1" applyFont="1" applyFill="1" applyBorder="1" applyAlignment="1">
      <alignment horizontal="right"/>
    </xf>
    <xf numFmtId="164" fontId="48" fillId="40" borderId="19" xfId="0" applyNumberFormat="1" applyFont="1" applyFill="1" applyBorder="1" applyAlignment="1">
      <alignment/>
    </xf>
    <xf numFmtId="0" fontId="47" fillId="37" borderId="23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left"/>
    </xf>
    <xf numFmtId="164" fontId="47" fillId="37" borderId="24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8" fillId="33" borderId="16" xfId="0" applyNumberFormat="1" applyFont="1" applyFill="1" applyBorder="1" applyAlignment="1">
      <alignment horizontal="right"/>
    </xf>
    <xf numFmtId="164" fontId="48" fillId="33" borderId="26" xfId="0" applyNumberFormat="1" applyFont="1" applyFill="1" applyBorder="1" applyAlignment="1">
      <alignment/>
    </xf>
    <xf numFmtId="164" fontId="47" fillId="43" borderId="27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164" fontId="48" fillId="33" borderId="17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32" fillId="0" borderId="0" xfId="36" applyBorder="1" applyAlignment="1" applyProtection="1">
      <alignment vertical="center"/>
      <protection/>
    </xf>
    <xf numFmtId="0" fontId="53" fillId="0" borderId="0" xfId="0" applyFont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4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45" borderId="10" xfId="0" applyFont="1" applyFill="1" applyBorder="1" applyAlignment="1">
      <alignment vertical="center" wrapText="1"/>
    </xf>
    <xf numFmtId="164" fontId="1" fillId="45" borderId="10" xfId="0" applyNumberFormat="1" applyFont="1" applyFill="1" applyBorder="1" applyAlignment="1">
      <alignment horizontal="left" vertical="center" wrapText="1"/>
    </xf>
    <xf numFmtId="0" fontId="54" fillId="45" borderId="10" xfId="0" applyFont="1" applyFill="1" applyBorder="1" applyAlignment="1">
      <alignment vertical="center" wrapText="1"/>
    </xf>
    <xf numFmtId="0" fontId="54" fillId="4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0" fontId="1" fillId="0" borderId="10" xfId="0" applyNumberFormat="1" applyFont="1" applyBorder="1" applyAlignment="1">
      <alignment vertical="center" wrapText="1"/>
    </xf>
    <xf numFmtId="0" fontId="1" fillId="46" borderId="10" xfId="0" applyFont="1" applyFill="1" applyBorder="1" applyAlignment="1">
      <alignment vertical="center" wrapText="1"/>
    </xf>
    <xf numFmtId="170" fontId="1" fillId="46" borderId="10" xfId="0" applyNumberFormat="1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8" fillId="40" borderId="30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7" borderId="1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wrapText="1"/>
    </xf>
    <xf numFmtId="164" fontId="1" fillId="0" borderId="3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64" fontId="2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0" zoomScaleNormal="80" zoomScalePageLayoutView="0" workbookViewId="0" topLeftCell="A16">
      <selection activeCell="O25" sqref="A24:O25"/>
    </sheetView>
  </sheetViews>
  <sheetFormatPr defaultColWidth="9.140625" defaultRowHeight="12.75"/>
  <cols>
    <col min="1" max="1" width="11.28125" style="1" customWidth="1"/>
    <col min="2" max="3" width="41.57421875" style="1" customWidth="1"/>
    <col min="4" max="4" width="17.8515625" style="1" customWidth="1"/>
    <col min="5" max="5" width="41.57421875" style="1" customWidth="1"/>
    <col min="6" max="6" width="29.7109375" style="1" customWidth="1"/>
    <col min="7" max="7" width="21.8515625" style="1" customWidth="1"/>
    <col min="8" max="12" width="14.28125" style="1" customWidth="1"/>
    <col min="13" max="13" width="16.57421875" style="1" customWidth="1"/>
    <col min="14" max="14" width="29.7109375" style="1" customWidth="1"/>
    <col min="15" max="15" width="46.8515625" style="0" customWidth="1"/>
  </cols>
  <sheetData>
    <row r="1" spans="1:14" ht="28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8"/>
      <c r="K1" s="138"/>
      <c r="L1" s="138"/>
      <c r="M1" s="138"/>
      <c r="N1"/>
    </row>
    <row r="2" spans="1:14" ht="102.75" customHeight="1">
      <c r="A2" s="123"/>
      <c r="B2" s="123"/>
      <c r="C2" s="123"/>
      <c r="D2" s="144"/>
      <c r="E2" s="144"/>
      <c r="F2" s="122"/>
      <c r="G2" s="122"/>
      <c r="H2" s="136" t="s">
        <v>159</v>
      </c>
      <c r="I2" s="136"/>
      <c r="J2" s="136"/>
      <c r="K2" s="136"/>
      <c r="L2" s="136"/>
      <c r="M2" s="136"/>
      <c r="N2" s="122"/>
    </row>
    <row r="3" spans="1:15" ht="76.5" customHeight="1">
      <c r="A3" s="124" t="s">
        <v>1</v>
      </c>
      <c r="B3" s="124" t="s">
        <v>2</v>
      </c>
      <c r="C3" s="124" t="s">
        <v>3</v>
      </c>
      <c r="D3" s="124" t="s">
        <v>162</v>
      </c>
      <c r="E3" s="124" t="s">
        <v>161</v>
      </c>
      <c r="F3" s="124" t="s">
        <v>4</v>
      </c>
      <c r="G3" s="124" t="s">
        <v>152</v>
      </c>
      <c r="H3" s="148" t="s">
        <v>5</v>
      </c>
      <c r="I3" s="148" t="s">
        <v>6</v>
      </c>
      <c r="J3" s="148" t="s">
        <v>7</v>
      </c>
      <c r="K3" s="148" t="s">
        <v>8</v>
      </c>
      <c r="L3" s="148" t="s">
        <v>9</v>
      </c>
      <c r="M3" s="148" t="s">
        <v>10</v>
      </c>
      <c r="N3" s="124" t="s">
        <v>160</v>
      </c>
      <c r="O3" s="124" t="s">
        <v>172</v>
      </c>
    </row>
    <row r="4" spans="1:15" ht="12.75" customHeight="1">
      <c r="A4" s="145" t="s">
        <v>47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9"/>
      <c r="O4" s="150"/>
    </row>
    <row r="5" spans="1:15" s="2" customFormat="1" ht="84" customHeight="1">
      <c r="A5" s="125" t="s">
        <v>48</v>
      </c>
      <c r="B5" s="125" t="s">
        <v>49</v>
      </c>
      <c r="C5" s="125" t="s">
        <v>50</v>
      </c>
      <c r="D5" s="125" t="s">
        <v>163</v>
      </c>
      <c r="E5" s="125" t="s">
        <v>164</v>
      </c>
      <c r="F5" s="125" t="s">
        <v>51</v>
      </c>
      <c r="G5" s="125" t="s">
        <v>174</v>
      </c>
      <c r="H5" s="126">
        <v>100000</v>
      </c>
      <c r="I5" s="126"/>
      <c r="J5" s="126"/>
      <c r="K5" s="126"/>
      <c r="L5" s="126"/>
      <c r="M5" s="126"/>
      <c r="N5" s="125"/>
      <c r="O5" s="125" t="s">
        <v>182</v>
      </c>
    </row>
    <row r="6" spans="1:15" s="2" customFormat="1" ht="100.5" customHeight="1">
      <c r="A6" s="125" t="s">
        <v>52</v>
      </c>
      <c r="B6" s="125" t="s">
        <v>53</v>
      </c>
      <c r="C6" s="125" t="s">
        <v>50</v>
      </c>
      <c r="D6" s="125" t="s">
        <v>166</v>
      </c>
      <c r="E6" s="125" t="s">
        <v>167</v>
      </c>
      <c r="F6" s="125" t="s">
        <v>54</v>
      </c>
      <c r="G6" s="125" t="s">
        <v>173</v>
      </c>
      <c r="H6" s="126">
        <v>150000</v>
      </c>
      <c r="I6" s="126"/>
      <c r="J6" s="126"/>
      <c r="K6" s="126"/>
      <c r="L6" s="126"/>
      <c r="M6" s="126"/>
      <c r="N6" s="125"/>
      <c r="O6" s="125" t="s">
        <v>182</v>
      </c>
    </row>
    <row r="7" spans="1:15" s="2" customFormat="1" ht="102">
      <c r="A7" s="125" t="s">
        <v>55</v>
      </c>
      <c r="B7" s="125" t="s">
        <v>56</v>
      </c>
      <c r="C7" s="125" t="s">
        <v>50</v>
      </c>
      <c r="D7" s="125" t="s">
        <v>168</v>
      </c>
      <c r="E7" s="125" t="s">
        <v>57</v>
      </c>
      <c r="F7" s="125" t="s">
        <v>57</v>
      </c>
      <c r="G7" s="125" t="s">
        <v>175</v>
      </c>
      <c r="H7" s="126">
        <v>150000</v>
      </c>
      <c r="I7" s="126"/>
      <c r="J7" s="126"/>
      <c r="K7" s="126"/>
      <c r="L7" s="126"/>
      <c r="M7" s="126"/>
      <c r="N7" s="125"/>
      <c r="O7" s="125" t="s">
        <v>182</v>
      </c>
    </row>
    <row r="8" spans="1:15" s="2" customFormat="1" ht="51">
      <c r="A8" s="125" t="s">
        <v>58</v>
      </c>
      <c r="B8" s="125" t="s">
        <v>59</v>
      </c>
      <c r="C8" s="125" t="s">
        <v>50</v>
      </c>
      <c r="D8" s="125" t="s">
        <v>169</v>
      </c>
      <c r="E8" s="125" t="s">
        <v>165</v>
      </c>
      <c r="F8" s="125" t="s">
        <v>60</v>
      </c>
      <c r="G8" s="125" t="s">
        <v>176</v>
      </c>
      <c r="H8" s="126">
        <v>175000</v>
      </c>
      <c r="I8" s="126"/>
      <c r="J8" s="126"/>
      <c r="K8" s="126"/>
      <c r="L8" s="126"/>
      <c r="M8" s="126"/>
      <c r="N8" s="125"/>
      <c r="O8" s="125" t="s">
        <v>182</v>
      </c>
    </row>
    <row r="9" spans="1:15" s="2" customFormat="1" ht="63.75">
      <c r="A9" s="125" t="s">
        <v>61</v>
      </c>
      <c r="B9" s="125" t="s">
        <v>62</v>
      </c>
      <c r="C9" s="125" t="s">
        <v>50</v>
      </c>
      <c r="D9" s="125" t="s">
        <v>170</v>
      </c>
      <c r="E9" s="125" t="s">
        <v>63</v>
      </c>
      <c r="F9" s="125" t="s">
        <v>63</v>
      </c>
      <c r="G9" s="125" t="s">
        <v>171</v>
      </c>
      <c r="H9" s="126">
        <v>75000</v>
      </c>
      <c r="I9" s="126"/>
      <c r="J9" s="126"/>
      <c r="K9" s="126"/>
      <c r="L9" s="126"/>
      <c r="M9" s="126"/>
      <c r="N9" s="125"/>
      <c r="O9" s="125" t="s">
        <v>182</v>
      </c>
    </row>
    <row r="10" spans="1:15" s="2" customFormat="1" ht="128.25" customHeight="1">
      <c r="A10" s="128" t="s">
        <v>64</v>
      </c>
      <c r="B10" s="128" t="s">
        <v>65</v>
      </c>
      <c r="C10" s="130" t="s">
        <v>66</v>
      </c>
      <c r="D10" s="130" t="s">
        <v>177</v>
      </c>
      <c r="E10" s="130" t="s">
        <v>178</v>
      </c>
      <c r="F10" s="131" t="s">
        <v>179</v>
      </c>
      <c r="G10" s="131" t="s">
        <v>180</v>
      </c>
      <c r="H10" s="129"/>
      <c r="I10" s="129"/>
      <c r="J10" s="129"/>
      <c r="K10" s="129"/>
      <c r="L10" s="129">
        <v>150000</v>
      </c>
      <c r="M10" s="129" t="s">
        <v>67</v>
      </c>
      <c r="N10" s="151">
        <v>2010.9</v>
      </c>
      <c r="O10" s="125"/>
    </row>
    <row r="11" spans="1:15" s="2" customFormat="1" ht="105.75" customHeight="1">
      <c r="A11" s="146" t="s">
        <v>68</v>
      </c>
      <c r="B11" s="146" t="s">
        <v>69</v>
      </c>
      <c r="C11" s="146" t="s">
        <v>70</v>
      </c>
      <c r="D11" s="146" t="s">
        <v>181</v>
      </c>
      <c r="E11" s="146" t="s">
        <v>178</v>
      </c>
      <c r="F11" s="146" t="s">
        <v>21</v>
      </c>
      <c r="G11" s="146" t="s">
        <v>153</v>
      </c>
      <c r="H11" s="152">
        <v>260000</v>
      </c>
      <c r="I11" s="152"/>
      <c r="J11" s="152"/>
      <c r="K11" s="152"/>
      <c r="L11" s="152"/>
      <c r="M11" s="152"/>
      <c r="N11" s="146"/>
      <c r="O11" s="125" t="s">
        <v>182</v>
      </c>
    </row>
    <row r="12" spans="1:15" s="2" customFormat="1" ht="409.5" customHeight="1">
      <c r="A12" s="125" t="s">
        <v>71</v>
      </c>
      <c r="B12" s="125" t="s">
        <v>72</v>
      </c>
      <c r="C12" s="125" t="s">
        <v>73</v>
      </c>
      <c r="D12" s="125" t="s">
        <v>184</v>
      </c>
      <c r="E12" s="125" t="s">
        <v>178</v>
      </c>
      <c r="F12" s="125" t="s">
        <v>21</v>
      </c>
      <c r="G12" s="125" t="s">
        <v>183</v>
      </c>
      <c r="H12" s="126"/>
      <c r="I12" s="126"/>
      <c r="J12" s="126"/>
      <c r="K12" s="126"/>
      <c r="L12" s="126">
        <v>250000</v>
      </c>
      <c r="M12" s="126" t="s">
        <v>67</v>
      </c>
      <c r="N12" s="125"/>
      <c r="O12" s="125" t="s">
        <v>186</v>
      </c>
    </row>
    <row r="13" spans="1:15" s="2" customFormat="1" ht="76.5" customHeight="1">
      <c r="A13" s="125" t="s">
        <v>74</v>
      </c>
      <c r="B13" s="125" t="s">
        <v>75</v>
      </c>
      <c r="C13" s="125" t="s">
        <v>76</v>
      </c>
      <c r="D13" s="125" t="s">
        <v>185</v>
      </c>
      <c r="E13" s="125" t="s">
        <v>178</v>
      </c>
      <c r="F13" s="125" t="s">
        <v>77</v>
      </c>
      <c r="G13" s="125" t="s">
        <v>154</v>
      </c>
      <c r="H13" s="126"/>
      <c r="I13" s="126"/>
      <c r="J13" s="126"/>
      <c r="K13" s="126"/>
      <c r="L13" s="126">
        <v>60000</v>
      </c>
      <c r="M13" s="126" t="s">
        <v>67</v>
      </c>
      <c r="N13" s="133">
        <v>26039.25</v>
      </c>
      <c r="O13" s="125" t="s">
        <v>187</v>
      </c>
    </row>
    <row r="14" spans="1:15" s="2" customFormat="1" ht="63.75">
      <c r="A14" s="125" t="s">
        <v>78</v>
      </c>
      <c r="B14" s="125" t="s">
        <v>79</v>
      </c>
      <c r="C14" s="125" t="s">
        <v>80</v>
      </c>
      <c r="D14" s="125" t="s">
        <v>188</v>
      </c>
      <c r="E14" s="125" t="s">
        <v>178</v>
      </c>
      <c r="F14" s="125" t="s">
        <v>81</v>
      </c>
      <c r="G14" s="125" t="s">
        <v>155</v>
      </c>
      <c r="H14" s="126"/>
      <c r="I14" s="126"/>
      <c r="J14" s="126"/>
      <c r="K14" s="126"/>
      <c r="L14" s="126">
        <v>40000</v>
      </c>
      <c r="M14" s="126" t="s">
        <v>67</v>
      </c>
      <c r="N14" s="125"/>
      <c r="O14" s="125"/>
    </row>
    <row r="15" spans="1:15" s="2" customFormat="1" ht="63.75" customHeight="1">
      <c r="A15" s="125" t="s">
        <v>82</v>
      </c>
      <c r="B15" s="125" t="s">
        <v>83</v>
      </c>
      <c r="C15" s="125" t="s">
        <v>84</v>
      </c>
      <c r="D15" s="125"/>
      <c r="E15" s="125" t="s">
        <v>178</v>
      </c>
      <c r="F15" s="125" t="s">
        <v>77</v>
      </c>
      <c r="G15" s="153" t="s">
        <v>156</v>
      </c>
      <c r="H15" s="126">
        <v>60000</v>
      </c>
      <c r="I15" s="126"/>
      <c r="J15" s="126"/>
      <c r="K15" s="126"/>
      <c r="L15" s="127"/>
      <c r="M15" s="127"/>
      <c r="N15" s="125"/>
      <c r="O15" s="153" t="s">
        <v>189</v>
      </c>
    </row>
    <row r="16" spans="1:15" s="2" customFormat="1" ht="89.25">
      <c r="A16" s="125" t="s">
        <v>85</v>
      </c>
      <c r="B16" s="125" t="s">
        <v>86</v>
      </c>
      <c r="C16" s="125" t="s">
        <v>87</v>
      </c>
      <c r="D16" s="125"/>
      <c r="E16" s="125" t="s">
        <v>178</v>
      </c>
      <c r="F16" s="125" t="s">
        <v>81</v>
      </c>
      <c r="G16" s="125" t="s">
        <v>156</v>
      </c>
      <c r="H16" s="126">
        <v>40000</v>
      </c>
      <c r="I16" s="126"/>
      <c r="J16" s="126"/>
      <c r="K16" s="126"/>
      <c r="L16" s="126"/>
      <c r="M16" s="126"/>
      <c r="N16" s="125"/>
      <c r="O16" s="153" t="s">
        <v>190</v>
      </c>
    </row>
    <row r="17" spans="1:15" s="2" customFormat="1" ht="63.75">
      <c r="A17" s="125" t="s">
        <v>88</v>
      </c>
      <c r="B17" s="125" t="s">
        <v>89</v>
      </c>
      <c r="C17" s="125" t="s">
        <v>90</v>
      </c>
      <c r="D17" s="125" t="s">
        <v>192</v>
      </c>
      <c r="E17" s="125" t="s">
        <v>178</v>
      </c>
      <c r="F17" s="125" t="s">
        <v>91</v>
      </c>
      <c r="G17" s="132" t="s">
        <v>156</v>
      </c>
      <c r="H17" s="126">
        <v>200000</v>
      </c>
      <c r="I17" s="126"/>
      <c r="J17" s="126"/>
      <c r="K17" s="126"/>
      <c r="L17" s="126"/>
      <c r="M17" s="126"/>
      <c r="N17" s="125"/>
      <c r="O17" s="125" t="s">
        <v>191</v>
      </c>
    </row>
    <row r="18" spans="1:15" s="2" customFormat="1" ht="63.75" customHeight="1">
      <c r="A18" s="125" t="s">
        <v>92</v>
      </c>
      <c r="B18" s="125" t="s">
        <v>93</v>
      </c>
      <c r="C18" s="125" t="s">
        <v>94</v>
      </c>
      <c r="D18" s="125" t="s">
        <v>193</v>
      </c>
      <c r="E18" s="125" t="s">
        <v>196</v>
      </c>
      <c r="F18" s="125" t="s">
        <v>95</v>
      </c>
      <c r="G18" s="125" t="s">
        <v>155</v>
      </c>
      <c r="H18" s="126"/>
      <c r="I18" s="126"/>
      <c r="J18" s="126">
        <v>118514.4</v>
      </c>
      <c r="K18" s="126"/>
      <c r="L18" s="126"/>
      <c r="M18" s="126"/>
      <c r="N18" s="133">
        <v>5449.2</v>
      </c>
      <c r="O18" s="153" t="s">
        <v>194</v>
      </c>
    </row>
    <row r="19" spans="1:15" s="2" customFormat="1" ht="63.75">
      <c r="A19" s="125" t="s">
        <v>96</v>
      </c>
      <c r="B19" s="125" t="s">
        <v>97</v>
      </c>
      <c r="C19" s="125" t="s">
        <v>98</v>
      </c>
      <c r="D19" s="125" t="s">
        <v>195</v>
      </c>
      <c r="E19" s="125" t="s">
        <v>196</v>
      </c>
      <c r="F19" s="125" t="s">
        <v>99</v>
      </c>
      <c r="G19" s="125" t="s">
        <v>157</v>
      </c>
      <c r="H19" s="126"/>
      <c r="I19" s="126"/>
      <c r="J19" s="126">
        <v>147000</v>
      </c>
      <c r="K19" s="126"/>
      <c r="L19" s="126"/>
      <c r="M19" s="126"/>
      <c r="N19" s="133">
        <v>9400</v>
      </c>
      <c r="O19" s="125" t="s">
        <v>194</v>
      </c>
    </row>
    <row r="20" spans="1:15" s="2" customFormat="1" ht="76.5">
      <c r="A20" s="128" t="s">
        <v>100</v>
      </c>
      <c r="B20" s="128" t="s">
        <v>101</v>
      </c>
      <c r="C20" s="128" t="s">
        <v>102</v>
      </c>
      <c r="D20" s="128"/>
      <c r="E20" s="128" t="s">
        <v>178</v>
      </c>
      <c r="F20" s="134" t="s">
        <v>103</v>
      </c>
      <c r="G20" s="134" t="s">
        <v>158</v>
      </c>
      <c r="H20" s="129"/>
      <c r="I20" s="129"/>
      <c r="J20" s="129">
        <v>40000</v>
      </c>
      <c r="K20" s="129"/>
      <c r="L20" s="129"/>
      <c r="M20" s="129"/>
      <c r="N20" s="135">
        <v>33000</v>
      </c>
      <c r="O20" s="125" t="s">
        <v>194</v>
      </c>
    </row>
    <row r="21" spans="8:15" ht="35.25" customHeight="1">
      <c r="H21" s="154">
        <f>SUM(H4:H20)</f>
        <v>1210000</v>
      </c>
      <c r="I21" s="154">
        <f>SUM(I4:I20)</f>
        <v>0</v>
      </c>
      <c r="J21" s="154">
        <f>SUM(J4:J20)</f>
        <v>305514.4</v>
      </c>
      <c r="K21" s="154">
        <f>SUM(K4:K20)</f>
        <v>0</v>
      </c>
      <c r="L21" s="154">
        <f>SUM(L4:L20)</f>
        <v>500000</v>
      </c>
      <c r="M21" s="147"/>
      <c r="N21" s="147">
        <f>+SUM(N5:N20)</f>
        <v>75899.35</v>
      </c>
      <c r="O21" s="153"/>
    </row>
    <row r="24" spans="1:2" ht="12.75">
      <c r="A24" s="3"/>
      <c r="B24" s="3"/>
    </row>
  </sheetData>
  <sheetProtection selectLockedCells="1" selectUnlockedCells="1"/>
  <mergeCells count="3">
    <mergeCell ref="H2:M2"/>
    <mergeCell ref="A4:M4"/>
    <mergeCell ref="A1:M1"/>
  </mergeCells>
  <printOptions/>
  <pageMargins left="0.75" right="0.75" top="1" bottom="1" header="0.5118055555555555" footer="0.5118055555555555"/>
  <pageSetup horizontalDpi="300" verticalDpi="3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3"/>
  <sheetViews>
    <sheetView zoomScalePageLayoutView="0" workbookViewId="0" topLeftCell="A43">
      <selection activeCell="C60" sqref="C60"/>
    </sheetView>
  </sheetViews>
  <sheetFormatPr defaultColWidth="16.28125" defaultRowHeight="12.75"/>
  <cols>
    <col min="1" max="3" width="16.28125" style="0" customWidth="1"/>
    <col min="4" max="4" width="60.8515625" style="0" customWidth="1"/>
  </cols>
  <sheetData>
    <row r="1" spans="1:48" ht="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45">
      <c r="A3" s="4"/>
      <c r="B3" s="5"/>
      <c r="C3" s="5"/>
      <c r="D3" s="5"/>
      <c r="E3" s="6" t="s">
        <v>113</v>
      </c>
      <c r="F3" s="7" t="s">
        <v>114</v>
      </c>
      <c r="G3" s="7" t="s">
        <v>115</v>
      </c>
      <c r="H3" s="7" t="s">
        <v>116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5">
      <c r="A4" s="4"/>
      <c r="B4" s="5"/>
      <c r="C4" s="5"/>
      <c r="D4" s="5"/>
      <c r="E4" s="8" t="s">
        <v>11</v>
      </c>
      <c r="F4" s="9">
        <f>+SUM(E13:E21)+SUM(J13:J21)+SUM(O13:O21)+SUM(T13:T21)+SUM(Y13:Y21)+SUM(AD13:AD21)+SUM(AI13:AI21)</f>
        <v>724000</v>
      </c>
      <c r="G4" s="9">
        <f>+SUM(E13:AM21)-F4</f>
        <v>944485.6000000001</v>
      </c>
      <c r="H4" s="9">
        <f aca="true" t="shared" si="0" ref="H4:H9">+SUM(F4:G4)</f>
        <v>1668485.6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5">
      <c r="A5" s="4"/>
      <c r="B5" s="5"/>
      <c r="C5" s="5"/>
      <c r="D5" s="5"/>
      <c r="E5" s="10" t="s">
        <v>104</v>
      </c>
      <c r="F5" s="9">
        <f>+SUM(E22:E24)+SUM(J22:J24)+SUM(O22:O24)+SUM(T22:T24)+SUM(Y22:Y24)+SUM(AD22:AD24)+SUM(AI22:AI24)</f>
        <v>0</v>
      </c>
      <c r="G5" s="9">
        <f>+SUM(E22:AM24)-F5</f>
        <v>1400000</v>
      </c>
      <c r="H5" s="9">
        <f t="shared" si="0"/>
        <v>1400000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8.75" customHeight="1">
      <c r="A6" s="141" t="s">
        <v>117</v>
      </c>
      <c r="B6" s="141"/>
      <c r="C6" s="141"/>
      <c r="D6" s="141"/>
      <c r="E6" s="11" t="s">
        <v>25</v>
      </c>
      <c r="F6" s="9">
        <f>+SUM(E25:E38)+SUM(J25:J38)+SUM(O25:O38)+SUM(T25:T38)+SUM(Y25:Y38)+SUM(AD25:AD38)+SUM(AI25:AI38)</f>
        <v>1676000</v>
      </c>
      <c r="G6" s="9">
        <f>+SUM(E25:AM38)-F6</f>
        <v>550000</v>
      </c>
      <c r="H6" s="9">
        <f t="shared" si="0"/>
        <v>2226000</v>
      </c>
      <c r="I6" s="5"/>
      <c r="J6" s="5"/>
      <c r="K6" s="5"/>
      <c r="L6" s="5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5">
      <c r="A7" s="142" t="s">
        <v>118</v>
      </c>
      <c r="B7" s="142"/>
      <c r="C7" s="142"/>
      <c r="D7" s="142"/>
      <c r="E7" s="13" t="s">
        <v>47</v>
      </c>
      <c r="F7" s="9">
        <f>+SUM(E39:E54)+SUM(J39:J54)+SUM(O39:O54)+SUM(T39:T54)+SUM(Y39:Y54)+SUM(AD39:AD54)+SUM(AI39:AI54)</f>
        <v>1210000</v>
      </c>
      <c r="G7" s="9">
        <f>+SUM(E39:AM54)-F7</f>
        <v>805514.3999999999</v>
      </c>
      <c r="H7" s="9">
        <f t="shared" si="0"/>
        <v>2015514.4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15">
      <c r="A8" s="6" t="s">
        <v>119</v>
      </c>
      <c r="B8" s="6" t="s">
        <v>120</v>
      </c>
      <c r="C8" s="6"/>
      <c r="D8" s="5"/>
      <c r="E8" s="14" t="s">
        <v>121</v>
      </c>
      <c r="F8" s="9">
        <v>150000</v>
      </c>
      <c r="G8" s="9">
        <v>40000</v>
      </c>
      <c r="H8" s="9">
        <f t="shared" si="0"/>
        <v>190000</v>
      </c>
      <c r="I8" s="5"/>
      <c r="J8" s="5"/>
      <c r="K8" s="5"/>
      <c r="L8" s="5"/>
      <c r="M8" s="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41"/>
      <c r="AT8" s="141"/>
      <c r="AU8" s="12"/>
      <c r="AV8" s="5"/>
    </row>
    <row r="9" spans="1:48" ht="15">
      <c r="A9" s="5"/>
      <c r="B9" s="15"/>
      <c r="C9" s="15"/>
      <c r="D9" s="5"/>
      <c r="E9" s="16" t="s">
        <v>122</v>
      </c>
      <c r="F9" s="17">
        <f>+SUM(F4:F8)</f>
        <v>3760000</v>
      </c>
      <c r="G9" s="17">
        <f>+SUM(G4:G8)</f>
        <v>3740000</v>
      </c>
      <c r="H9" s="17">
        <f t="shared" si="0"/>
        <v>7500000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5">
      <c r="A10" s="5"/>
      <c r="B10" s="6" t="s">
        <v>123</v>
      </c>
      <c r="C10" s="6"/>
      <c r="D10" s="6" t="s">
        <v>124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5.75" customHeight="1" thickBot="1">
      <c r="A11" s="18"/>
      <c r="B11" s="19"/>
      <c r="C11" s="19"/>
      <c r="D11" s="19"/>
      <c r="E11" s="143">
        <v>2020</v>
      </c>
      <c r="F11" s="143"/>
      <c r="G11" s="143"/>
      <c r="H11" s="143"/>
      <c r="I11" s="143"/>
      <c r="J11" s="143">
        <v>2021</v>
      </c>
      <c r="K11" s="143"/>
      <c r="L11" s="143"/>
      <c r="M11" s="143"/>
      <c r="N11" s="143"/>
      <c r="O11" s="143">
        <v>2022</v>
      </c>
      <c r="P11" s="143"/>
      <c r="Q11" s="143"/>
      <c r="R11" s="143"/>
      <c r="S11" s="143"/>
      <c r="T11" s="143">
        <v>2023</v>
      </c>
      <c r="U11" s="143"/>
      <c r="V11" s="143"/>
      <c r="W11" s="143"/>
      <c r="X11" s="143"/>
      <c r="Y11" s="143">
        <v>2024</v>
      </c>
      <c r="Z11" s="143"/>
      <c r="AA11" s="143"/>
      <c r="AB11" s="143"/>
      <c r="AC11" s="143"/>
      <c r="AD11" s="143">
        <v>2025</v>
      </c>
      <c r="AE11" s="143"/>
      <c r="AF11" s="143"/>
      <c r="AG11" s="143"/>
      <c r="AH11" s="143"/>
      <c r="AI11" s="143">
        <v>2026</v>
      </c>
      <c r="AJ11" s="143"/>
      <c r="AK11" s="143"/>
      <c r="AL11" s="143"/>
      <c r="AM11" s="143"/>
      <c r="AN11" s="20" t="s">
        <v>125</v>
      </c>
      <c r="AO11" s="21"/>
      <c r="AP11" s="139" t="s">
        <v>126</v>
      </c>
      <c r="AQ11" s="139"/>
      <c r="AR11" s="139"/>
      <c r="AS11" s="139"/>
      <c r="AT11" s="139"/>
      <c r="AU11" s="139"/>
      <c r="AV11" s="139"/>
    </row>
    <row r="12" spans="1:48" ht="31.5" thickBot="1" thickTop="1">
      <c r="A12" s="22" t="s">
        <v>127</v>
      </c>
      <c r="B12" s="23" t="s">
        <v>128</v>
      </c>
      <c r="C12" s="23" t="s">
        <v>129</v>
      </c>
      <c r="D12" s="23" t="s">
        <v>130</v>
      </c>
      <c r="E12" s="23" t="s">
        <v>5</v>
      </c>
      <c r="F12" s="23" t="s">
        <v>6</v>
      </c>
      <c r="G12" s="23" t="s">
        <v>7</v>
      </c>
      <c r="H12" s="23" t="s">
        <v>8</v>
      </c>
      <c r="I12" s="23" t="s">
        <v>131</v>
      </c>
      <c r="J12" s="23" t="s">
        <v>5</v>
      </c>
      <c r="K12" s="23" t="s">
        <v>6</v>
      </c>
      <c r="L12" s="23" t="s">
        <v>7</v>
      </c>
      <c r="M12" s="23" t="s">
        <v>8</v>
      </c>
      <c r="N12" s="23" t="s">
        <v>131</v>
      </c>
      <c r="O12" s="23" t="s">
        <v>5</v>
      </c>
      <c r="P12" s="23" t="s">
        <v>6</v>
      </c>
      <c r="Q12" s="23" t="s">
        <v>7</v>
      </c>
      <c r="R12" s="23" t="s">
        <v>8</v>
      </c>
      <c r="S12" s="23" t="s">
        <v>131</v>
      </c>
      <c r="T12" s="23" t="s">
        <v>5</v>
      </c>
      <c r="U12" s="23" t="s">
        <v>6</v>
      </c>
      <c r="V12" s="23" t="s">
        <v>7</v>
      </c>
      <c r="W12" s="23" t="s">
        <v>8</v>
      </c>
      <c r="X12" s="23" t="s">
        <v>131</v>
      </c>
      <c r="Y12" s="23" t="s">
        <v>5</v>
      </c>
      <c r="Z12" s="23" t="s">
        <v>6</v>
      </c>
      <c r="AA12" s="23" t="s">
        <v>7</v>
      </c>
      <c r="AB12" s="23" t="s">
        <v>8</v>
      </c>
      <c r="AC12" s="23" t="s">
        <v>131</v>
      </c>
      <c r="AD12" s="23" t="s">
        <v>5</v>
      </c>
      <c r="AE12" s="23" t="s">
        <v>6</v>
      </c>
      <c r="AF12" s="23" t="s">
        <v>7</v>
      </c>
      <c r="AG12" s="23" t="s">
        <v>8</v>
      </c>
      <c r="AH12" s="23" t="s">
        <v>131</v>
      </c>
      <c r="AI12" s="23" t="s">
        <v>5</v>
      </c>
      <c r="AJ12" s="23" t="s">
        <v>6</v>
      </c>
      <c r="AK12" s="23" t="s">
        <v>7</v>
      </c>
      <c r="AL12" s="23" t="s">
        <v>8</v>
      </c>
      <c r="AM12" s="23" t="s">
        <v>131</v>
      </c>
      <c r="AN12" s="24"/>
      <c r="AO12" s="25" t="s">
        <v>132</v>
      </c>
      <c r="AP12" s="25">
        <v>2020</v>
      </c>
      <c r="AQ12" s="25">
        <v>2021</v>
      </c>
      <c r="AR12" s="25">
        <v>2022</v>
      </c>
      <c r="AS12" s="25">
        <v>2023</v>
      </c>
      <c r="AT12" s="25">
        <v>2024</v>
      </c>
      <c r="AU12" s="25">
        <v>2025</v>
      </c>
      <c r="AV12" s="26">
        <v>2026</v>
      </c>
    </row>
    <row r="13" spans="1:48" ht="31.5" customHeight="1" thickTop="1">
      <c r="A13" s="27">
        <v>1</v>
      </c>
      <c r="B13" s="28" t="s">
        <v>12</v>
      </c>
      <c r="C13" s="28" t="s">
        <v>11</v>
      </c>
      <c r="D13" s="29" t="s">
        <v>13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>
        <v>5000</v>
      </c>
      <c r="T13" s="30"/>
      <c r="U13" s="30"/>
      <c r="V13" s="30"/>
      <c r="W13" s="30"/>
      <c r="X13" s="30">
        <v>95000</v>
      </c>
      <c r="Y13" s="30"/>
      <c r="Z13" s="30"/>
      <c r="AA13" s="30"/>
      <c r="AB13" s="30"/>
      <c r="AC13" s="30">
        <v>94485.6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>
        <f>SUM(E13:AM13)</f>
        <v>194485.6</v>
      </c>
      <c r="AO13" s="32"/>
      <c r="AP13" s="32">
        <f aca="true" t="shared" si="1" ref="AP13:AP47">+SUM(E13:I13)</f>
        <v>0</v>
      </c>
      <c r="AQ13" s="32">
        <f aca="true" t="shared" si="2" ref="AQ13:AQ47">+SUM(J13:N13)</f>
        <v>0</v>
      </c>
      <c r="AR13" s="32">
        <f aca="true" t="shared" si="3" ref="AR13:AR47">+SUM(O13:S13)</f>
        <v>5000</v>
      </c>
      <c r="AS13" s="32">
        <f aca="true" t="shared" si="4" ref="AS13:AS47">+SUM(T13:X13)</f>
        <v>95000</v>
      </c>
      <c r="AT13" s="32">
        <f aca="true" t="shared" si="5" ref="AT13:AT47">+SUM(Y13:AC13)</f>
        <v>94485.6</v>
      </c>
      <c r="AU13" s="32">
        <f aca="true" t="shared" si="6" ref="AU13:AU47">+SUM(AD13:AH13)</f>
        <v>0</v>
      </c>
      <c r="AV13" s="33">
        <f aca="true" t="shared" si="7" ref="AV13:AV47">+SUM(AI13:AM13)</f>
        <v>0</v>
      </c>
    </row>
    <row r="14" spans="1:48" ht="28.5" customHeight="1">
      <c r="A14" s="34">
        <f>+A13+1</f>
        <v>2</v>
      </c>
      <c r="B14" s="35" t="s">
        <v>133</v>
      </c>
      <c r="C14" s="35" t="s">
        <v>11</v>
      </c>
      <c r="D14" s="36" t="s">
        <v>134</v>
      </c>
      <c r="E14" s="37"/>
      <c r="F14" s="37"/>
      <c r="G14" s="37"/>
      <c r="H14" s="37"/>
      <c r="I14" s="37"/>
      <c r="J14" s="37">
        <f>200+29950+29950</f>
        <v>60100</v>
      </c>
      <c r="K14" s="37"/>
      <c r="L14" s="37"/>
      <c r="M14" s="37"/>
      <c r="N14" s="37"/>
      <c r="O14" s="37">
        <v>59900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>
        <f aca="true" t="shared" si="8" ref="AN14:AN56">+SUM(E14:AM14)</f>
        <v>120000</v>
      </c>
      <c r="AO14" s="39"/>
      <c r="AP14" s="39">
        <f t="shared" si="1"/>
        <v>0</v>
      </c>
      <c r="AQ14" s="39">
        <f t="shared" si="2"/>
        <v>60100</v>
      </c>
      <c r="AR14" s="39">
        <f t="shared" si="3"/>
        <v>59900</v>
      </c>
      <c r="AS14" s="39">
        <f t="shared" si="4"/>
        <v>0</v>
      </c>
      <c r="AT14" s="39">
        <f t="shared" si="5"/>
        <v>0</v>
      </c>
      <c r="AU14" s="39">
        <f t="shared" si="6"/>
        <v>0</v>
      </c>
      <c r="AV14" s="40">
        <f t="shared" si="7"/>
        <v>0</v>
      </c>
    </row>
    <row r="15" spans="1:48" ht="28.5" customHeight="1">
      <c r="A15" s="34">
        <f>+A14+1</f>
        <v>3</v>
      </c>
      <c r="B15" s="35" t="s">
        <v>14</v>
      </c>
      <c r="C15" s="35" t="s">
        <v>11</v>
      </c>
      <c r="D15" s="36" t="s">
        <v>135</v>
      </c>
      <c r="E15" s="37"/>
      <c r="F15" s="37"/>
      <c r="G15" s="37"/>
      <c r="H15" s="37"/>
      <c r="I15" s="37"/>
      <c r="J15" s="37">
        <v>90500</v>
      </c>
      <c r="K15" s="37"/>
      <c r="L15" s="37"/>
      <c r="M15" s="37"/>
      <c r="N15" s="37"/>
      <c r="O15" s="37">
        <v>89500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>
        <f t="shared" si="8"/>
        <v>180000</v>
      </c>
      <c r="AO15" s="39"/>
      <c r="AP15" s="39">
        <f t="shared" si="1"/>
        <v>0</v>
      </c>
      <c r="AQ15" s="39">
        <f t="shared" si="2"/>
        <v>90500</v>
      </c>
      <c r="AR15" s="39">
        <f t="shared" si="3"/>
        <v>89500</v>
      </c>
      <c r="AS15" s="39">
        <f t="shared" si="4"/>
        <v>0</v>
      </c>
      <c r="AT15" s="39">
        <f t="shared" si="5"/>
        <v>0</v>
      </c>
      <c r="AU15" s="39">
        <f t="shared" si="6"/>
        <v>0</v>
      </c>
      <c r="AV15" s="40">
        <f t="shared" si="7"/>
        <v>0</v>
      </c>
    </row>
    <row r="16" spans="1:48" ht="28.5" customHeight="1">
      <c r="A16" s="34">
        <f>+A15+1</f>
        <v>4</v>
      </c>
      <c r="B16" s="35" t="s">
        <v>15</v>
      </c>
      <c r="C16" s="35" t="s">
        <v>11</v>
      </c>
      <c r="D16" s="36" t="s">
        <v>16</v>
      </c>
      <c r="E16" s="37"/>
      <c r="F16" s="37"/>
      <c r="G16" s="37"/>
      <c r="H16" s="37"/>
      <c r="I16" s="37"/>
      <c r="J16" s="37"/>
      <c r="K16" s="37">
        <v>4000</v>
      </c>
      <c r="L16" s="37"/>
      <c r="M16" s="37"/>
      <c r="N16" s="37"/>
      <c r="O16" s="37"/>
      <c r="P16" s="37">
        <v>56000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>
        <f t="shared" si="8"/>
        <v>60000</v>
      </c>
      <c r="AO16" s="39"/>
      <c r="AP16" s="39">
        <f t="shared" si="1"/>
        <v>0</v>
      </c>
      <c r="AQ16" s="39">
        <f t="shared" si="2"/>
        <v>4000</v>
      </c>
      <c r="AR16" s="39">
        <f t="shared" si="3"/>
        <v>56000</v>
      </c>
      <c r="AS16" s="39">
        <f t="shared" si="4"/>
        <v>0</v>
      </c>
      <c r="AT16" s="39">
        <f t="shared" si="5"/>
        <v>0</v>
      </c>
      <c r="AU16" s="39">
        <f t="shared" si="6"/>
        <v>0</v>
      </c>
      <c r="AV16" s="40">
        <f t="shared" si="7"/>
        <v>0</v>
      </c>
    </row>
    <row r="17" spans="1:48" ht="28.5" customHeight="1">
      <c r="A17" s="34">
        <f>+A16+1</f>
        <v>5</v>
      </c>
      <c r="B17" s="35" t="s">
        <v>17</v>
      </c>
      <c r="C17" s="35" t="s">
        <v>11</v>
      </c>
      <c r="D17" s="36" t="s">
        <v>18</v>
      </c>
      <c r="E17" s="37"/>
      <c r="F17" s="37"/>
      <c r="G17" s="37"/>
      <c r="H17" s="37"/>
      <c r="I17" s="37"/>
      <c r="J17" s="37"/>
      <c r="K17" s="37">
        <v>7000</v>
      </c>
      <c r="L17" s="37"/>
      <c r="M17" s="37"/>
      <c r="N17" s="37"/>
      <c r="O17" s="37"/>
      <c r="P17" s="37">
        <f>90000-K17</f>
        <v>83000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>
        <f t="shared" si="8"/>
        <v>90000</v>
      </c>
      <c r="AO17" s="39"/>
      <c r="AP17" s="39">
        <f t="shared" si="1"/>
        <v>0</v>
      </c>
      <c r="AQ17" s="39">
        <f t="shared" si="2"/>
        <v>7000</v>
      </c>
      <c r="AR17" s="39">
        <f t="shared" si="3"/>
        <v>83000</v>
      </c>
      <c r="AS17" s="39">
        <f t="shared" si="4"/>
        <v>0</v>
      </c>
      <c r="AT17" s="39">
        <f t="shared" si="5"/>
        <v>0</v>
      </c>
      <c r="AU17" s="39">
        <f t="shared" si="6"/>
        <v>0</v>
      </c>
      <c r="AV17" s="40">
        <f t="shared" si="7"/>
        <v>0</v>
      </c>
    </row>
    <row r="18" spans="1:48" ht="28.5" customHeight="1">
      <c r="A18" s="34">
        <f>+A17+1</f>
        <v>6</v>
      </c>
      <c r="B18" s="35" t="s">
        <v>19</v>
      </c>
      <c r="C18" s="35" t="s">
        <v>11</v>
      </c>
      <c r="D18" s="36" t="s">
        <v>136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34380</v>
      </c>
      <c r="P18" s="37"/>
      <c r="Q18" s="37"/>
      <c r="R18" s="37"/>
      <c r="S18" s="37"/>
      <c r="T18" s="41">
        <v>121520</v>
      </c>
      <c r="U18" s="37"/>
      <c r="V18" s="37"/>
      <c r="W18" s="37"/>
      <c r="X18" s="37"/>
      <c r="Y18" s="37">
        <v>44100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>
        <f t="shared" si="8"/>
        <v>200000</v>
      </c>
      <c r="AO18" s="39"/>
      <c r="AP18" s="39">
        <f t="shared" si="1"/>
        <v>0</v>
      </c>
      <c r="AQ18" s="39">
        <f t="shared" si="2"/>
        <v>0</v>
      </c>
      <c r="AR18" s="39">
        <f t="shared" si="3"/>
        <v>34380</v>
      </c>
      <c r="AS18" s="39">
        <f t="shared" si="4"/>
        <v>121520</v>
      </c>
      <c r="AT18" s="39">
        <f t="shared" si="5"/>
        <v>44100</v>
      </c>
      <c r="AU18" s="39">
        <f t="shared" si="6"/>
        <v>0</v>
      </c>
      <c r="AV18" s="40">
        <f t="shared" si="7"/>
        <v>0</v>
      </c>
    </row>
    <row r="19" spans="1:48" ht="28.5" customHeight="1">
      <c r="A19" s="34">
        <v>7</v>
      </c>
      <c r="B19" s="35" t="s">
        <v>20</v>
      </c>
      <c r="C19" s="35" t="s">
        <v>11</v>
      </c>
      <c r="D19" s="36" t="s">
        <v>137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62000</v>
      </c>
      <c r="P19" s="37"/>
      <c r="Q19" s="37"/>
      <c r="R19" s="37"/>
      <c r="S19" s="37"/>
      <c r="T19" s="41">
        <v>62000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>
        <f t="shared" si="8"/>
        <v>124000</v>
      </c>
      <c r="AO19" s="39"/>
      <c r="AP19" s="39">
        <f t="shared" si="1"/>
        <v>0</v>
      </c>
      <c r="AQ19" s="39">
        <f t="shared" si="2"/>
        <v>0</v>
      </c>
      <c r="AR19" s="39">
        <f t="shared" si="3"/>
        <v>62000</v>
      </c>
      <c r="AS19" s="39">
        <f t="shared" si="4"/>
        <v>62000</v>
      </c>
      <c r="AT19" s="39">
        <f t="shared" si="5"/>
        <v>0</v>
      </c>
      <c r="AU19" s="39">
        <f t="shared" si="6"/>
        <v>0</v>
      </c>
      <c r="AV19" s="40">
        <f t="shared" si="7"/>
        <v>0</v>
      </c>
    </row>
    <row r="20" spans="1:48" ht="30">
      <c r="A20" s="34">
        <v>8</v>
      </c>
      <c r="B20" s="35" t="s">
        <v>22</v>
      </c>
      <c r="C20" s="35" t="s">
        <v>11</v>
      </c>
      <c r="D20" s="36" t="s">
        <v>138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38460.9</v>
      </c>
      <c r="P20" s="37"/>
      <c r="Q20" s="37"/>
      <c r="R20" s="37"/>
      <c r="S20" s="37"/>
      <c r="T20" s="37">
        <v>61539.1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>
        <f t="shared" si="8"/>
        <v>100000</v>
      </c>
      <c r="AO20" s="39"/>
      <c r="AP20" s="39">
        <f t="shared" si="1"/>
        <v>0</v>
      </c>
      <c r="AQ20" s="39">
        <f t="shared" si="2"/>
        <v>0</v>
      </c>
      <c r="AR20" s="39">
        <f t="shared" si="3"/>
        <v>38460.9</v>
      </c>
      <c r="AS20" s="39">
        <f t="shared" si="4"/>
        <v>61539.1</v>
      </c>
      <c r="AT20" s="39">
        <f t="shared" si="5"/>
        <v>0</v>
      </c>
      <c r="AU20" s="39">
        <f t="shared" si="6"/>
        <v>0</v>
      </c>
      <c r="AV20" s="40">
        <f t="shared" si="7"/>
        <v>0</v>
      </c>
    </row>
    <row r="21" spans="1:48" ht="15.75" thickBot="1">
      <c r="A21" s="42">
        <v>9</v>
      </c>
      <c r="B21" s="43" t="s">
        <v>23</v>
      </c>
      <c r="C21" s="43" t="s">
        <v>11</v>
      </c>
      <c r="D21" s="44" t="s">
        <v>24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7"/>
      <c r="P21" s="45"/>
      <c r="Q21" s="45"/>
      <c r="R21" s="45"/>
      <c r="S21" s="45">
        <v>200000</v>
      </c>
      <c r="T21" s="37"/>
      <c r="U21" s="45"/>
      <c r="V21" s="45"/>
      <c r="W21" s="45"/>
      <c r="X21" s="45">
        <v>200000</v>
      </c>
      <c r="Y21" s="45"/>
      <c r="Z21" s="45"/>
      <c r="AA21" s="45"/>
      <c r="AB21" s="45"/>
      <c r="AC21" s="45">
        <v>200000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>
        <f t="shared" si="8"/>
        <v>600000</v>
      </c>
      <c r="AO21" s="47"/>
      <c r="AP21" s="47">
        <f t="shared" si="1"/>
        <v>0</v>
      </c>
      <c r="AQ21" s="47">
        <f t="shared" si="2"/>
        <v>0</v>
      </c>
      <c r="AR21" s="47">
        <f t="shared" si="3"/>
        <v>200000</v>
      </c>
      <c r="AS21" s="47">
        <f t="shared" si="4"/>
        <v>200000</v>
      </c>
      <c r="AT21" s="47">
        <f t="shared" si="5"/>
        <v>200000</v>
      </c>
      <c r="AU21" s="47">
        <f t="shared" si="6"/>
        <v>0</v>
      </c>
      <c r="AV21" s="48">
        <f t="shared" si="7"/>
        <v>0</v>
      </c>
    </row>
    <row r="22" spans="1:48" ht="36.75" customHeight="1" thickTop="1">
      <c r="A22" s="49">
        <v>10</v>
      </c>
      <c r="B22" s="50" t="s">
        <v>105</v>
      </c>
      <c r="C22" s="50" t="s">
        <v>104</v>
      </c>
      <c r="D22" s="51" t="s">
        <v>106</v>
      </c>
      <c r="E22" s="52"/>
      <c r="F22" s="53"/>
      <c r="G22" s="53"/>
      <c r="H22" s="53"/>
      <c r="I22" s="53"/>
      <c r="J22" s="53"/>
      <c r="K22" s="53"/>
      <c r="L22" s="52"/>
      <c r="M22" s="52"/>
      <c r="N22" s="52"/>
      <c r="O22" s="52"/>
      <c r="P22" s="53"/>
      <c r="Q22" s="52"/>
      <c r="R22" s="52">
        <v>250000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31">
        <f t="shared" si="8"/>
        <v>250000</v>
      </c>
      <c r="AO22" s="32"/>
      <c r="AP22" s="32">
        <f t="shared" si="1"/>
        <v>0</v>
      </c>
      <c r="AQ22" s="32">
        <f t="shared" si="2"/>
        <v>0</v>
      </c>
      <c r="AR22" s="32">
        <f t="shared" si="3"/>
        <v>250000</v>
      </c>
      <c r="AS22" s="32">
        <f t="shared" si="4"/>
        <v>0</v>
      </c>
      <c r="AT22" s="32">
        <f t="shared" si="5"/>
        <v>0</v>
      </c>
      <c r="AU22" s="32">
        <f t="shared" si="6"/>
        <v>0</v>
      </c>
      <c r="AV22" s="33">
        <f t="shared" si="7"/>
        <v>0</v>
      </c>
    </row>
    <row r="23" spans="1:48" ht="15.75" customHeight="1">
      <c r="A23" s="54">
        <v>11</v>
      </c>
      <c r="B23" s="55" t="s">
        <v>107</v>
      </c>
      <c r="C23" s="55" t="s">
        <v>104</v>
      </c>
      <c r="D23" s="56" t="s">
        <v>108</v>
      </c>
      <c r="E23" s="57"/>
      <c r="F23" s="57"/>
      <c r="G23" s="57"/>
      <c r="H23" s="57"/>
      <c r="I23" s="57"/>
      <c r="J23" s="57"/>
      <c r="K23" s="57">
        <v>250000</v>
      </c>
      <c r="L23" s="57"/>
      <c r="M23" s="57"/>
      <c r="N23" s="57"/>
      <c r="O23" s="57"/>
      <c r="P23" s="57">
        <v>250000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38">
        <f t="shared" si="8"/>
        <v>500000</v>
      </c>
      <c r="AO23" s="39"/>
      <c r="AP23" s="39">
        <f t="shared" si="1"/>
        <v>0</v>
      </c>
      <c r="AQ23" s="39">
        <f t="shared" si="2"/>
        <v>250000</v>
      </c>
      <c r="AR23" s="39">
        <f t="shared" si="3"/>
        <v>250000</v>
      </c>
      <c r="AS23" s="39">
        <f t="shared" si="4"/>
        <v>0</v>
      </c>
      <c r="AT23" s="39">
        <f t="shared" si="5"/>
        <v>0</v>
      </c>
      <c r="AU23" s="39">
        <f t="shared" si="6"/>
        <v>0</v>
      </c>
      <c r="AV23" s="40">
        <f t="shared" si="7"/>
        <v>0</v>
      </c>
    </row>
    <row r="24" spans="1:48" ht="45.75" customHeight="1" thickBot="1">
      <c r="A24" s="58">
        <f aca="true" t="shared" si="9" ref="A24:A47">+A23+1</f>
        <v>12</v>
      </c>
      <c r="B24" s="59" t="s">
        <v>109</v>
      </c>
      <c r="C24" s="59" t="s">
        <v>104</v>
      </c>
      <c r="D24" s="60" t="s">
        <v>110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>
        <v>650000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46">
        <f t="shared" si="8"/>
        <v>650000</v>
      </c>
      <c r="AO24" s="47"/>
      <c r="AP24" s="47">
        <f t="shared" si="1"/>
        <v>0</v>
      </c>
      <c r="AQ24" s="47">
        <f t="shared" si="2"/>
        <v>0</v>
      </c>
      <c r="AR24" s="47">
        <f t="shared" si="3"/>
        <v>650000</v>
      </c>
      <c r="AS24" s="47">
        <f t="shared" si="4"/>
        <v>0</v>
      </c>
      <c r="AT24" s="47">
        <f t="shared" si="5"/>
        <v>0</v>
      </c>
      <c r="AU24" s="47">
        <f t="shared" si="6"/>
        <v>0</v>
      </c>
      <c r="AV24" s="48">
        <f t="shared" si="7"/>
        <v>0</v>
      </c>
    </row>
    <row r="25" spans="1:48" s="69" customFormat="1" ht="32.25" customHeight="1" thickTop="1">
      <c r="A25" s="62">
        <f t="shared" si="9"/>
        <v>13</v>
      </c>
      <c r="B25" s="63" t="s">
        <v>26</v>
      </c>
      <c r="C25" s="63" t="s">
        <v>25</v>
      </c>
      <c r="D25" s="64" t="s">
        <v>27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150000</v>
      </c>
      <c r="P25" s="65"/>
      <c r="Q25" s="65"/>
      <c r="R25" s="65"/>
      <c r="S25" s="65"/>
      <c r="T25" s="65">
        <v>150000</v>
      </c>
      <c r="U25" s="65"/>
      <c r="V25" s="65"/>
      <c r="W25" s="65"/>
      <c r="X25" s="65"/>
      <c r="Y25" s="65">
        <v>100000</v>
      </c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6">
        <f t="shared" si="8"/>
        <v>400000</v>
      </c>
      <c r="AO25" s="67"/>
      <c r="AP25" s="67">
        <f t="shared" si="1"/>
        <v>0</v>
      </c>
      <c r="AQ25" s="67">
        <f t="shared" si="2"/>
        <v>0</v>
      </c>
      <c r="AR25" s="67">
        <f t="shared" si="3"/>
        <v>150000</v>
      </c>
      <c r="AS25" s="67">
        <f t="shared" si="4"/>
        <v>150000</v>
      </c>
      <c r="AT25" s="67">
        <f t="shared" si="5"/>
        <v>100000</v>
      </c>
      <c r="AU25" s="67">
        <f t="shared" si="6"/>
        <v>0</v>
      </c>
      <c r="AV25" s="68">
        <f t="shared" si="7"/>
        <v>0</v>
      </c>
    </row>
    <row r="26" spans="1:48" ht="28.5" customHeight="1">
      <c r="A26" s="70">
        <f t="shared" si="9"/>
        <v>14</v>
      </c>
      <c r="B26" s="71" t="s">
        <v>28</v>
      </c>
      <c r="C26" s="71" t="s">
        <v>25</v>
      </c>
      <c r="D26" s="72" t="s">
        <v>139</v>
      </c>
      <c r="E26" s="73"/>
      <c r="F26" s="73"/>
      <c r="G26" s="73"/>
      <c r="H26" s="73"/>
      <c r="I26" s="73"/>
      <c r="J26" s="73">
        <v>10000</v>
      </c>
      <c r="K26" s="73"/>
      <c r="L26" s="73"/>
      <c r="M26" s="73"/>
      <c r="N26" s="73"/>
      <c r="O26" s="73">
        <v>10000</v>
      </c>
      <c r="P26" s="73"/>
      <c r="Q26" s="73"/>
      <c r="R26" s="73"/>
      <c r="S26" s="73"/>
      <c r="T26" s="73">
        <v>10000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4">
        <f t="shared" si="8"/>
        <v>30000</v>
      </c>
      <c r="AO26" s="75"/>
      <c r="AP26" s="75">
        <f t="shared" si="1"/>
        <v>0</v>
      </c>
      <c r="AQ26" s="75">
        <f t="shared" si="2"/>
        <v>10000</v>
      </c>
      <c r="AR26" s="75">
        <f t="shared" si="3"/>
        <v>10000</v>
      </c>
      <c r="AS26" s="75">
        <f t="shared" si="4"/>
        <v>10000</v>
      </c>
      <c r="AT26" s="75">
        <f t="shared" si="5"/>
        <v>0</v>
      </c>
      <c r="AU26" s="75">
        <f t="shared" si="6"/>
        <v>0</v>
      </c>
      <c r="AV26" s="76">
        <f t="shared" si="7"/>
        <v>0</v>
      </c>
    </row>
    <row r="27" spans="1:48" ht="15.75" customHeight="1">
      <c r="A27" s="70">
        <f t="shared" si="9"/>
        <v>15</v>
      </c>
      <c r="B27" s="71" t="s">
        <v>29</v>
      </c>
      <c r="C27" s="71" t="s">
        <v>25</v>
      </c>
      <c r="D27" s="72" t="s">
        <v>30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>
        <v>20000</v>
      </c>
      <c r="P27" s="73"/>
      <c r="Q27" s="73"/>
      <c r="R27" s="73"/>
      <c r="S27" s="73"/>
      <c r="T27" s="73">
        <v>40000</v>
      </c>
      <c r="U27" s="73"/>
      <c r="V27" s="73"/>
      <c r="W27" s="73"/>
      <c r="X27" s="73"/>
      <c r="Y27" s="73">
        <v>40000</v>
      </c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4">
        <f t="shared" si="8"/>
        <v>100000</v>
      </c>
      <c r="AO27" s="75"/>
      <c r="AP27" s="75">
        <f t="shared" si="1"/>
        <v>0</v>
      </c>
      <c r="AQ27" s="75">
        <f t="shared" si="2"/>
        <v>0</v>
      </c>
      <c r="AR27" s="75">
        <f t="shared" si="3"/>
        <v>20000</v>
      </c>
      <c r="AS27" s="75">
        <f t="shared" si="4"/>
        <v>40000</v>
      </c>
      <c r="AT27" s="75">
        <f t="shared" si="5"/>
        <v>40000</v>
      </c>
      <c r="AU27" s="75">
        <f t="shared" si="6"/>
        <v>0</v>
      </c>
      <c r="AV27" s="76">
        <f t="shared" si="7"/>
        <v>0</v>
      </c>
    </row>
    <row r="28" spans="1:48" ht="28.5" customHeight="1">
      <c r="A28" s="70">
        <f t="shared" si="9"/>
        <v>16</v>
      </c>
      <c r="B28" s="77" t="s">
        <v>31</v>
      </c>
      <c r="C28" s="71" t="s">
        <v>25</v>
      </c>
      <c r="D28" s="72" t="s">
        <v>140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>
        <f>16000*4</f>
        <v>64000</v>
      </c>
      <c r="P28" s="73"/>
      <c r="Q28" s="73"/>
      <c r="R28" s="73"/>
      <c r="S28" s="73"/>
      <c r="T28" s="73">
        <f>17000*4</f>
        <v>68000</v>
      </c>
      <c r="U28" s="73"/>
      <c r="V28" s="73"/>
      <c r="W28" s="73"/>
      <c r="X28" s="73"/>
      <c r="Y28" s="73">
        <v>68000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>
        <f t="shared" si="8"/>
        <v>200000</v>
      </c>
      <c r="AO28" s="75"/>
      <c r="AP28" s="75">
        <f t="shared" si="1"/>
        <v>0</v>
      </c>
      <c r="AQ28" s="75">
        <f t="shared" si="2"/>
        <v>0</v>
      </c>
      <c r="AR28" s="75">
        <f t="shared" si="3"/>
        <v>64000</v>
      </c>
      <c r="AS28" s="75">
        <f t="shared" si="4"/>
        <v>68000</v>
      </c>
      <c r="AT28" s="75">
        <f t="shared" si="5"/>
        <v>68000</v>
      </c>
      <c r="AU28" s="75">
        <f t="shared" si="6"/>
        <v>0</v>
      </c>
      <c r="AV28" s="76">
        <f t="shared" si="7"/>
        <v>0</v>
      </c>
    </row>
    <row r="29" spans="1:48" ht="28.5" customHeight="1">
      <c r="A29" s="70">
        <f t="shared" si="9"/>
        <v>17</v>
      </c>
      <c r="B29" s="77" t="s">
        <v>32</v>
      </c>
      <c r="C29" s="71" t="s">
        <v>25</v>
      </c>
      <c r="D29" s="72" t="s">
        <v>141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>
        <v>62500</v>
      </c>
      <c r="T29" s="73"/>
      <c r="U29" s="73"/>
      <c r="V29" s="73"/>
      <c r="W29" s="73"/>
      <c r="X29" s="73">
        <v>62500</v>
      </c>
      <c r="Y29" s="73"/>
      <c r="Z29" s="73"/>
      <c r="AA29" s="73"/>
      <c r="AB29" s="73"/>
      <c r="AC29" s="73">
        <v>62500</v>
      </c>
      <c r="AD29" s="73"/>
      <c r="AE29" s="73"/>
      <c r="AF29" s="73"/>
      <c r="AG29" s="73"/>
      <c r="AH29" s="73">
        <v>62500</v>
      </c>
      <c r="AI29" s="73"/>
      <c r="AJ29" s="73"/>
      <c r="AK29" s="73"/>
      <c r="AL29" s="73"/>
      <c r="AM29" s="73"/>
      <c r="AN29" s="74">
        <f t="shared" si="8"/>
        <v>250000</v>
      </c>
      <c r="AO29" s="75"/>
      <c r="AP29" s="75">
        <f t="shared" si="1"/>
        <v>0</v>
      </c>
      <c r="AQ29" s="75">
        <f t="shared" si="2"/>
        <v>0</v>
      </c>
      <c r="AR29" s="75">
        <f t="shared" si="3"/>
        <v>62500</v>
      </c>
      <c r="AS29" s="75">
        <f t="shared" si="4"/>
        <v>62500</v>
      </c>
      <c r="AT29" s="75">
        <f t="shared" si="5"/>
        <v>62500</v>
      </c>
      <c r="AU29" s="75">
        <f t="shared" si="6"/>
        <v>62500</v>
      </c>
      <c r="AV29" s="76">
        <f t="shared" si="7"/>
        <v>0</v>
      </c>
    </row>
    <row r="30" spans="1:48" ht="28.5" customHeight="1">
      <c r="A30" s="70">
        <f t="shared" si="9"/>
        <v>18</v>
      </c>
      <c r="B30" s="77" t="s">
        <v>33</v>
      </c>
      <c r="C30" s="71" t="s">
        <v>25</v>
      </c>
      <c r="D30" s="72" t="s">
        <v>34</v>
      </c>
      <c r="E30" s="73"/>
      <c r="F30" s="73"/>
      <c r="G30" s="73"/>
      <c r="H30" s="73"/>
      <c r="I30" s="73"/>
      <c r="J30" s="73"/>
      <c r="K30" s="73"/>
      <c r="L30" s="73"/>
      <c r="M30" s="73"/>
      <c r="N30" s="73">
        <v>0</v>
      </c>
      <c r="O30" s="73"/>
      <c r="P30" s="73"/>
      <c r="Q30" s="73"/>
      <c r="R30" s="73"/>
      <c r="S30" s="73">
        <v>70000</v>
      </c>
      <c r="T30" s="73"/>
      <c r="U30" s="73"/>
      <c r="V30" s="73"/>
      <c r="W30" s="73"/>
      <c r="X30" s="73">
        <v>70000</v>
      </c>
      <c r="Y30" s="73"/>
      <c r="Z30" s="73"/>
      <c r="AA30" s="73"/>
      <c r="AB30" s="73"/>
      <c r="AC30" s="73">
        <v>70000</v>
      </c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>
        <f t="shared" si="8"/>
        <v>210000</v>
      </c>
      <c r="AO30" s="75"/>
      <c r="AP30" s="75">
        <f t="shared" si="1"/>
        <v>0</v>
      </c>
      <c r="AQ30" s="75">
        <f t="shared" si="2"/>
        <v>0</v>
      </c>
      <c r="AR30" s="75">
        <f t="shared" si="3"/>
        <v>70000</v>
      </c>
      <c r="AS30" s="75">
        <f t="shared" si="4"/>
        <v>70000</v>
      </c>
      <c r="AT30" s="75">
        <f t="shared" si="5"/>
        <v>70000</v>
      </c>
      <c r="AU30" s="75">
        <f t="shared" si="6"/>
        <v>0</v>
      </c>
      <c r="AV30" s="76">
        <f t="shared" si="7"/>
        <v>0</v>
      </c>
    </row>
    <row r="31" spans="1:48" ht="28.5" customHeight="1">
      <c r="A31" s="70">
        <f t="shared" si="9"/>
        <v>19</v>
      </c>
      <c r="B31" s="77" t="s">
        <v>35</v>
      </c>
      <c r="C31" s="71" t="s">
        <v>25</v>
      </c>
      <c r="D31" s="72" t="s">
        <v>36</v>
      </c>
      <c r="E31" s="73"/>
      <c r="F31" s="73"/>
      <c r="G31" s="73"/>
      <c r="H31" s="73"/>
      <c r="I31" s="73"/>
      <c r="J31" s="73"/>
      <c r="K31" s="73"/>
      <c r="L31" s="73"/>
      <c r="M31" s="73"/>
      <c r="N31" s="73">
        <v>30000</v>
      </c>
      <c r="O31" s="73"/>
      <c r="P31" s="73"/>
      <c r="Q31" s="73"/>
      <c r="R31" s="73"/>
      <c r="S31" s="73">
        <v>30000</v>
      </c>
      <c r="T31" s="73"/>
      <c r="U31" s="73"/>
      <c r="V31" s="73"/>
      <c r="W31" s="73"/>
      <c r="X31" s="73">
        <v>30000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>
        <f t="shared" si="8"/>
        <v>90000</v>
      </c>
      <c r="AO31" s="75"/>
      <c r="AP31" s="75">
        <f t="shared" si="1"/>
        <v>0</v>
      </c>
      <c r="AQ31" s="75">
        <f t="shared" si="2"/>
        <v>30000</v>
      </c>
      <c r="AR31" s="75">
        <f t="shared" si="3"/>
        <v>30000</v>
      </c>
      <c r="AS31" s="75">
        <f t="shared" si="4"/>
        <v>30000</v>
      </c>
      <c r="AT31" s="75">
        <f t="shared" si="5"/>
        <v>0</v>
      </c>
      <c r="AU31" s="75">
        <f t="shared" si="6"/>
        <v>0</v>
      </c>
      <c r="AV31" s="76">
        <f t="shared" si="7"/>
        <v>0</v>
      </c>
    </row>
    <row r="32" spans="1:48" ht="28.5" customHeight="1">
      <c r="A32" s="70">
        <f t="shared" si="9"/>
        <v>20</v>
      </c>
      <c r="B32" s="77" t="s">
        <v>37</v>
      </c>
      <c r="C32" s="71" t="s">
        <v>25</v>
      </c>
      <c r="D32" s="72" t="s">
        <v>142</v>
      </c>
      <c r="E32" s="73"/>
      <c r="F32" s="73"/>
      <c r="G32" s="73"/>
      <c r="H32" s="73"/>
      <c r="I32" s="73"/>
      <c r="J32" s="73">
        <v>0</v>
      </c>
      <c r="K32" s="73"/>
      <c r="L32" s="73"/>
      <c r="M32" s="73"/>
      <c r="N32" s="73"/>
      <c r="O32" s="73">
        <v>50000</v>
      </c>
      <c r="P32" s="73"/>
      <c r="Q32" s="73"/>
      <c r="R32" s="73"/>
      <c r="S32" s="73"/>
      <c r="T32" s="73">
        <v>50000</v>
      </c>
      <c r="U32" s="73"/>
      <c r="V32" s="73"/>
      <c r="W32" s="73"/>
      <c r="X32" s="73"/>
      <c r="Y32" s="73">
        <v>30000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4">
        <f t="shared" si="8"/>
        <v>130000</v>
      </c>
      <c r="AO32" s="75"/>
      <c r="AP32" s="75">
        <f t="shared" si="1"/>
        <v>0</v>
      </c>
      <c r="AQ32" s="75">
        <f t="shared" si="2"/>
        <v>0</v>
      </c>
      <c r="AR32" s="75">
        <f t="shared" si="3"/>
        <v>50000</v>
      </c>
      <c r="AS32" s="75">
        <f t="shared" si="4"/>
        <v>50000</v>
      </c>
      <c r="AT32" s="75">
        <f t="shared" si="5"/>
        <v>30000</v>
      </c>
      <c r="AU32" s="75">
        <f t="shared" si="6"/>
        <v>0</v>
      </c>
      <c r="AV32" s="76">
        <f t="shared" si="7"/>
        <v>0</v>
      </c>
    </row>
    <row r="33" spans="1:48" ht="28.5" customHeight="1">
      <c r="A33" s="70">
        <f t="shared" si="9"/>
        <v>21</v>
      </c>
      <c r="B33" s="77" t="s">
        <v>38</v>
      </c>
      <c r="C33" s="71" t="s">
        <v>25</v>
      </c>
      <c r="D33" s="72" t="s">
        <v>143</v>
      </c>
      <c r="E33" s="73"/>
      <c r="F33" s="73"/>
      <c r="G33" s="73"/>
      <c r="H33" s="73"/>
      <c r="I33" s="73"/>
      <c r="J33" s="78">
        <v>12000</v>
      </c>
      <c r="K33" s="73"/>
      <c r="L33" s="73"/>
      <c r="M33" s="73"/>
      <c r="N33" s="73"/>
      <c r="O33" s="78">
        <v>29000</v>
      </c>
      <c r="P33" s="73"/>
      <c r="Q33" s="73"/>
      <c r="R33" s="73"/>
      <c r="S33" s="73"/>
      <c r="T33" s="78">
        <v>29000</v>
      </c>
      <c r="U33" s="73"/>
      <c r="V33" s="73"/>
      <c r="W33" s="73"/>
      <c r="X33" s="73"/>
      <c r="Y33" s="78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>
        <f t="shared" si="8"/>
        <v>70000</v>
      </c>
      <c r="AO33" s="75"/>
      <c r="AP33" s="75">
        <f t="shared" si="1"/>
        <v>0</v>
      </c>
      <c r="AQ33" s="75">
        <f t="shared" si="2"/>
        <v>12000</v>
      </c>
      <c r="AR33" s="75">
        <f t="shared" si="3"/>
        <v>29000</v>
      </c>
      <c r="AS33" s="75">
        <f t="shared" si="4"/>
        <v>29000</v>
      </c>
      <c r="AT33" s="75">
        <f t="shared" si="5"/>
        <v>0</v>
      </c>
      <c r="AU33" s="75">
        <f t="shared" si="6"/>
        <v>0</v>
      </c>
      <c r="AV33" s="76">
        <f t="shared" si="7"/>
        <v>0</v>
      </c>
    </row>
    <row r="34" spans="1:48" ht="47.25" customHeight="1">
      <c r="A34" s="70">
        <f t="shared" si="9"/>
        <v>22</v>
      </c>
      <c r="B34" s="71" t="s">
        <v>39</v>
      </c>
      <c r="C34" s="71" t="s">
        <v>25</v>
      </c>
      <c r="D34" s="79" t="s">
        <v>40</v>
      </c>
      <c r="E34" s="73"/>
      <c r="F34" s="73"/>
      <c r="G34" s="73"/>
      <c r="H34" s="73"/>
      <c r="I34" s="73"/>
      <c r="J34" s="73">
        <v>20000</v>
      </c>
      <c r="K34" s="73"/>
      <c r="L34" s="73"/>
      <c r="M34" s="73"/>
      <c r="N34" s="73"/>
      <c r="O34" s="73">
        <v>40000</v>
      </c>
      <c r="P34" s="73"/>
      <c r="Q34" s="73"/>
      <c r="R34" s="73"/>
      <c r="S34" s="73"/>
      <c r="T34" s="73">
        <v>40000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>
        <f t="shared" si="8"/>
        <v>100000</v>
      </c>
      <c r="AO34" s="75"/>
      <c r="AP34" s="75">
        <f t="shared" si="1"/>
        <v>0</v>
      </c>
      <c r="AQ34" s="75">
        <f t="shared" si="2"/>
        <v>20000</v>
      </c>
      <c r="AR34" s="75">
        <f t="shared" si="3"/>
        <v>40000</v>
      </c>
      <c r="AS34" s="75">
        <f t="shared" si="4"/>
        <v>40000</v>
      </c>
      <c r="AT34" s="75">
        <f t="shared" si="5"/>
        <v>0</v>
      </c>
      <c r="AU34" s="75">
        <f t="shared" si="6"/>
        <v>0</v>
      </c>
      <c r="AV34" s="76">
        <f t="shared" si="7"/>
        <v>0</v>
      </c>
    </row>
    <row r="35" spans="1:48" ht="15.75" customHeight="1">
      <c r="A35" s="70">
        <f t="shared" si="9"/>
        <v>23</v>
      </c>
      <c r="B35" s="71" t="s">
        <v>41</v>
      </c>
      <c r="C35" s="71" t="s">
        <v>25</v>
      </c>
      <c r="D35" s="79" t="s">
        <v>42</v>
      </c>
      <c r="E35" s="73"/>
      <c r="F35" s="73"/>
      <c r="G35" s="73"/>
      <c r="H35" s="73"/>
      <c r="I35" s="73"/>
      <c r="J35" s="73">
        <v>75000</v>
      </c>
      <c r="K35" s="73"/>
      <c r="L35" s="73"/>
      <c r="M35" s="73"/>
      <c r="N35" s="73"/>
      <c r="O35" s="78">
        <v>150000</v>
      </c>
      <c r="P35" s="73"/>
      <c r="Q35" s="73"/>
      <c r="R35" s="73"/>
      <c r="S35" s="73"/>
      <c r="T35" s="78">
        <v>150000</v>
      </c>
      <c r="U35" s="73"/>
      <c r="V35" s="73"/>
      <c r="W35" s="73"/>
      <c r="X35" s="73"/>
      <c r="Y35" s="78">
        <v>75000</v>
      </c>
      <c r="Z35" s="73"/>
      <c r="AA35" s="73"/>
      <c r="AB35" s="73"/>
      <c r="AC35" s="73"/>
      <c r="AD35" s="78"/>
      <c r="AE35" s="73"/>
      <c r="AF35" s="73"/>
      <c r="AG35" s="73"/>
      <c r="AH35" s="73"/>
      <c r="AI35" s="73"/>
      <c r="AJ35" s="73"/>
      <c r="AK35" s="73"/>
      <c r="AL35" s="73"/>
      <c r="AM35" s="73"/>
      <c r="AN35" s="74">
        <f t="shared" si="8"/>
        <v>450000</v>
      </c>
      <c r="AO35" s="75"/>
      <c r="AP35" s="75">
        <f t="shared" si="1"/>
        <v>0</v>
      </c>
      <c r="AQ35" s="75">
        <f t="shared" si="2"/>
        <v>75000</v>
      </c>
      <c r="AR35" s="75">
        <f t="shared" si="3"/>
        <v>150000</v>
      </c>
      <c r="AS35" s="75">
        <f t="shared" si="4"/>
        <v>150000</v>
      </c>
      <c r="AT35" s="75">
        <f t="shared" si="5"/>
        <v>75000</v>
      </c>
      <c r="AU35" s="75">
        <f t="shared" si="6"/>
        <v>0</v>
      </c>
      <c r="AV35" s="76">
        <f t="shared" si="7"/>
        <v>0</v>
      </c>
    </row>
    <row r="36" spans="1:48" ht="30.75" customHeight="1">
      <c r="A36" s="70">
        <f t="shared" si="9"/>
        <v>24</v>
      </c>
      <c r="B36" s="77" t="s">
        <v>43</v>
      </c>
      <c r="C36" s="71" t="s">
        <v>25</v>
      </c>
      <c r="D36" s="72" t="s">
        <v>144</v>
      </c>
      <c r="E36" s="73"/>
      <c r="F36" s="73"/>
      <c r="G36" s="73"/>
      <c r="H36" s="73"/>
      <c r="I36" s="73"/>
      <c r="J36" s="73">
        <v>16000</v>
      </c>
      <c r="K36" s="73"/>
      <c r="L36" s="73"/>
      <c r="M36" s="73"/>
      <c r="N36" s="73"/>
      <c r="O36" s="73">
        <v>20000</v>
      </c>
      <c r="P36" s="73"/>
      <c r="Q36" s="73"/>
      <c r="R36" s="73"/>
      <c r="S36" s="73"/>
      <c r="T36" s="73">
        <v>20000</v>
      </c>
      <c r="U36" s="73"/>
      <c r="V36" s="73"/>
      <c r="W36" s="73"/>
      <c r="X36" s="73"/>
      <c r="Y36" s="73">
        <v>10000</v>
      </c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4">
        <f t="shared" si="8"/>
        <v>66000</v>
      </c>
      <c r="AO36" s="75"/>
      <c r="AP36" s="75">
        <f t="shared" si="1"/>
        <v>0</v>
      </c>
      <c r="AQ36" s="75">
        <f t="shared" si="2"/>
        <v>16000</v>
      </c>
      <c r="AR36" s="75">
        <f t="shared" si="3"/>
        <v>20000</v>
      </c>
      <c r="AS36" s="75">
        <f t="shared" si="4"/>
        <v>20000</v>
      </c>
      <c r="AT36" s="75">
        <f t="shared" si="5"/>
        <v>10000</v>
      </c>
      <c r="AU36" s="75">
        <f t="shared" si="6"/>
        <v>0</v>
      </c>
      <c r="AV36" s="76">
        <f t="shared" si="7"/>
        <v>0</v>
      </c>
    </row>
    <row r="37" spans="1:48" ht="42.75" customHeight="1">
      <c r="A37" s="70">
        <f t="shared" si="9"/>
        <v>25</v>
      </c>
      <c r="B37" s="77" t="s">
        <v>44</v>
      </c>
      <c r="C37" s="71" t="s">
        <v>25</v>
      </c>
      <c r="D37" s="72" t="s">
        <v>145</v>
      </c>
      <c r="E37" s="73"/>
      <c r="F37" s="73"/>
      <c r="G37" s="73"/>
      <c r="H37" s="73"/>
      <c r="I37" s="73"/>
      <c r="J37" s="73">
        <v>8000</v>
      </c>
      <c r="K37" s="73"/>
      <c r="L37" s="73"/>
      <c r="M37" s="73"/>
      <c r="N37" s="73"/>
      <c r="O37" s="78">
        <v>10000</v>
      </c>
      <c r="P37" s="73"/>
      <c r="Q37" s="73"/>
      <c r="R37" s="73"/>
      <c r="S37" s="73"/>
      <c r="T37" s="78">
        <v>10000</v>
      </c>
      <c r="U37" s="73"/>
      <c r="V37" s="73"/>
      <c r="W37" s="73"/>
      <c r="X37" s="73"/>
      <c r="Y37" s="78">
        <v>6000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4">
        <f t="shared" si="8"/>
        <v>34000</v>
      </c>
      <c r="AO37" s="75"/>
      <c r="AP37" s="75">
        <f t="shared" si="1"/>
        <v>0</v>
      </c>
      <c r="AQ37" s="75">
        <f t="shared" si="2"/>
        <v>8000</v>
      </c>
      <c r="AR37" s="75">
        <f t="shared" si="3"/>
        <v>10000</v>
      </c>
      <c r="AS37" s="75">
        <f t="shared" si="4"/>
        <v>10000</v>
      </c>
      <c r="AT37" s="75">
        <f t="shared" si="5"/>
        <v>6000</v>
      </c>
      <c r="AU37" s="75">
        <f t="shared" si="6"/>
        <v>0</v>
      </c>
      <c r="AV37" s="76">
        <f t="shared" si="7"/>
        <v>0</v>
      </c>
    </row>
    <row r="38" spans="1:48" ht="28.5" customHeight="1" thickBot="1">
      <c r="A38" s="80">
        <f t="shared" si="9"/>
        <v>26</v>
      </c>
      <c r="B38" s="81" t="s">
        <v>45</v>
      </c>
      <c r="C38" s="82" t="s">
        <v>25</v>
      </c>
      <c r="D38" s="83" t="s">
        <v>46</v>
      </c>
      <c r="E38" s="84"/>
      <c r="F38" s="84"/>
      <c r="G38" s="84"/>
      <c r="H38" s="84"/>
      <c r="I38" s="84"/>
      <c r="J38" s="84">
        <v>4800</v>
      </c>
      <c r="K38" s="84"/>
      <c r="L38" s="84"/>
      <c r="M38" s="84"/>
      <c r="N38" s="84"/>
      <c r="O38" s="84">
        <v>45100</v>
      </c>
      <c r="P38" s="84"/>
      <c r="Q38" s="84"/>
      <c r="R38" s="84"/>
      <c r="S38" s="84"/>
      <c r="T38" s="84">
        <v>46100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5">
        <f t="shared" si="8"/>
        <v>96000</v>
      </c>
      <c r="AO38" s="86"/>
      <c r="AP38" s="86">
        <f t="shared" si="1"/>
        <v>0</v>
      </c>
      <c r="AQ38" s="86">
        <f t="shared" si="2"/>
        <v>4800</v>
      </c>
      <c r="AR38" s="86">
        <f t="shared" si="3"/>
        <v>45100</v>
      </c>
      <c r="AS38" s="86">
        <f t="shared" si="4"/>
        <v>46100</v>
      </c>
      <c r="AT38" s="86">
        <f t="shared" si="5"/>
        <v>0</v>
      </c>
      <c r="AU38" s="86">
        <f t="shared" si="6"/>
        <v>0</v>
      </c>
      <c r="AV38" s="87">
        <f t="shared" si="7"/>
        <v>0</v>
      </c>
    </row>
    <row r="39" spans="1:48" ht="15.75" customHeight="1" thickTop="1">
      <c r="A39" s="88">
        <f t="shared" si="9"/>
        <v>27</v>
      </c>
      <c r="B39" s="89" t="s">
        <v>48</v>
      </c>
      <c r="C39" s="90" t="s">
        <v>47</v>
      </c>
      <c r="D39" s="91" t="s">
        <v>49</v>
      </c>
      <c r="E39" s="92"/>
      <c r="F39" s="92"/>
      <c r="G39" s="92"/>
      <c r="H39" s="92"/>
      <c r="I39" s="92"/>
      <c r="J39" s="92">
        <v>7000</v>
      </c>
      <c r="K39" s="92"/>
      <c r="L39" s="92"/>
      <c r="M39" s="92"/>
      <c r="N39" s="92"/>
      <c r="O39" s="92">
        <v>93000</v>
      </c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31">
        <f t="shared" si="8"/>
        <v>100000</v>
      </c>
      <c r="AO39" s="32"/>
      <c r="AP39" s="32">
        <f t="shared" si="1"/>
        <v>0</v>
      </c>
      <c r="AQ39" s="32">
        <f t="shared" si="2"/>
        <v>7000</v>
      </c>
      <c r="AR39" s="32">
        <f t="shared" si="3"/>
        <v>93000</v>
      </c>
      <c r="AS39" s="32">
        <f t="shared" si="4"/>
        <v>0</v>
      </c>
      <c r="AT39" s="32">
        <f t="shared" si="5"/>
        <v>0</v>
      </c>
      <c r="AU39" s="32">
        <f t="shared" si="6"/>
        <v>0</v>
      </c>
      <c r="AV39" s="33">
        <f t="shared" si="7"/>
        <v>0</v>
      </c>
    </row>
    <row r="40" spans="1:48" ht="15.75" customHeight="1">
      <c r="A40" s="93">
        <f t="shared" si="9"/>
        <v>28</v>
      </c>
      <c r="B40" s="94" t="s">
        <v>52</v>
      </c>
      <c r="C40" s="94" t="s">
        <v>47</v>
      </c>
      <c r="D40" s="95" t="s">
        <v>53</v>
      </c>
      <c r="E40" s="96"/>
      <c r="F40" s="96"/>
      <c r="G40" s="96"/>
      <c r="H40" s="96"/>
      <c r="I40" s="96"/>
      <c r="J40" s="96">
        <v>19232</v>
      </c>
      <c r="K40" s="96"/>
      <c r="L40" s="96"/>
      <c r="M40" s="96"/>
      <c r="N40" s="96"/>
      <c r="O40" s="96">
        <f>150000-J40</f>
        <v>130768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38">
        <f t="shared" si="8"/>
        <v>150000</v>
      </c>
      <c r="AO40" s="39"/>
      <c r="AP40" s="39">
        <f t="shared" si="1"/>
        <v>0</v>
      </c>
      <c r="AQ40" s="39">
        <f t="shared" si="2"/>
        <v>19232</v>
      </c>
      <c r="AR40" s="39">
        <f t="shared" si="3"/>
        <v>130768</v>
      </c>
      <c r="AS40" s="39">
        <f t="shared" si="4"/>
        <v>0</v>
      </c>
      <c r="AT40" s="39">
        <f t="shared" si="5"/>
        <v>0</v>
      </c>
      <c r="AU40" s="39">
        <f t="shared" si="6"/>
        <v>0</v>
      </c>
      <c r="AV40" s="40">
        <f t="shared" si="7"/>
        <v>0</v>
      </c>
    </row>
    <row r="41" spans="1:48" ht="29.25" customHeight="1">
      <c r="A41" s="93">
        <f t="shared" si="9"/>
        <v>29</v>
      </c>
      <c r="B41" s="94" t="s">
        <v>55</v>
      </c>
      <c r="C41" s="94" t="s">
        <v>47</v>
      </c>
      <c r="D41" s="95" t="s">
        <v>56</v>
      </c>
      <c r="E41" s="96"/>
      <c r="F41" s="96"/>
      <c r="G41" s="96"/>
      <c r="H41" s="96"/>
      <c r="I41" s="96"/>
      <c r="J41" s="96">
        <v>38922.4</v>
      </c>
      <c r="K41" s="96"/>
      <c r="L41" s="96"/>
      <c r="M41" s="96"/>
      <c r="N41" s="96"/>
      <c r="O41" s="96">
        <f>150000-J41</f>
        <v>111077.6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38">
        <f t="shared" si="8"/>
        <v>150000</v>
      </c>
      <c r="AO41" s="39"/>
      <c r="AP41" s="39">
        <f t="shared" si="1"/>
        <v>0</v>
      </c>
      <c r="AQ41" s="39">
        <f t="shared" si="2"/>
        <v>38922.4</v>
      </c>
      <c r="AR41" s="39">
        <f t="shared" si="3"/>
        <v>111077.6</v>
      </c>
      <c r="AS41" s="39">
        <f t="shared" si="4"/>
        <v>0</v>
      </c>
      <c r="AT41" s="39">
        <f t="shared" si="5"/>
        <v>0</v>
      </c>
      <c r="AU41" s="39">
        <f t="shared" si="6"/>
        <v>0</v>
      </c>
      <c r="AV41" s="40">
        <f t="shared" si="7"/>
        <v>0</v>
      </c>
    </row>
    <row r="42" spans="1:48" ht="15.75" customHeight="1">
      <c r="A42" s="93">
        <f t="shared" si="9"/>
        <v>30</v>
      </c>
      <c r="B42" s="94" t="s">
        <v>58</v>
      </c>
      <c r="C42" s="94" t="s">
        <v>47</v>
      </c>
      <c r="D42" s="95" t="s">
        <v>59</v>
      </c>
      <c r="E42" s="96"/>
      <c r="F42" s="96"/>
      <c r="G42" s="96"/>
      <c r="H42" s="96"/>
      <c r="I42" s="96"/>
      <c r="J42" s="96">
        <v>157830</v>
      </c>
      <c r="K42" s="96"/>
      <c r="L42" s="96"/>
      <c r="M42" s="96"/>
      <c r="N42" s="96"/>
      <c r="O42" s="96">
        <f>175000-J42</f>
        <v>17170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38">
        <f t="shared" si="8"/>
        <v>175000</v>
      </c>
      <c r="AO42" s="39"/>
      <c r="AP42" s="39">
        <f t="shared" si="1"/>
        <v>0</v>
      </c>
      <c r="AQ42" s="39">
        <f t="shared" si="2"/>
        <v>157830</v>
      </c>
      <c r="AR42" s="39">
        <f t="shared" si="3"/>
        <v>17170</v>
      </c>
      <c r="AS42" s="39">
        <f t="shared" si="4"/>
        <v>0</v>
      </c>
      <c r="AT42" s="39">
        <f t="shared" si="5"/>
        <v>0</v>
      </c>
      <c r="AU42" s="39">
        <f t="shared" si="6"/>
        <v>0</v>
      </c>
      <c r="AV42" s="40">
        <f t="shared" si="7"/>
        <v>0</v>
      </c>
    </row>
    <row r="43" spans="1:48" ht="15.75" customHeight="1">
      <c r="A43" s="93">
        <f t="shared" si="9"/>
        <v>31</v>
      </c>
      <c r="B43" s="94" t="s">
        <v>61</v>
      </c>
      <c r="C43" s="94" t="s">
        <v>47</v>
      </c>
      <c r="D43" s="95" t="s">
        <v>62</v>
      </c>
      <c r="E43" s="96"/>
      <c r="F43" s="96"/>
      <c r="G43" s="96"/>
      <c r="H43" s="96"/>
      <c r="I43" s="96"/>
      <c r="J43" s="96">
        <f>75000-13500</f>
        <v>61500</v>
      </c>
      <c r="K43" s="96"/>
      <c r="L43" s="96"/>
      <c r="M43" s="96"/>
      <c r="N43" s="96"/>
      <c r="O43" s="96">
        <v>13500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38">
        <f t="shared" si="8"/>
        <v>75000</v>
      </c>
      <c r="AO43" s="39"/>
      <c r="AP43" s="39">
        <f t="shared" si="1"/>
        <v>0</v>
      </c>
      <c r="AQ43" s="39">
        <f t="shared" si="2"/>
        <v>61500</v>
      </c>
      <c r="AR43" s="39">
        <f t="shared" si="3"/>
        <v>13500</v>
      </c>
      <c r="AS43" s="39">
        <f t="shared" si="4"/>
        <v>0</v>
      </c>
      <c r="AT43" s="39">
        <f t="shared" si="5"/>
        <v>0</v>
      </c>
      <c r="AU43" s="39">
        <f t="shared" si="6"/>
        <v>0</v>
      </c>
      <c r="AV43" s="40">
        <f t="shared" si="7"/>
        <v>0</v>
      </c>
    </row>
    <row r="44" spans="1:48" ht="15.75" customHeight="1">
      <c r="A44" s="93">
        <f t="shared" si="9"/>
        <v>32</v>
      </c>
      <c r="B44" s="94" t="s">
        <v>146</v>
      </c>
      <c r="C44" s="94" t="s">
        <v>47</v>
      </c>
      <c r="D44" s="95" t="s">
        <v>147</v>
      </c>
      <c r="E44" s="96"/>
      <c r="F44" s="96"/>
      <c r="G44" s="96"/>
      <c r="H44" s="96"/>
      <c r="I44" s="96"/>
      <c r="J44" s="96"/>
      <c r="K44" s="96"/>
      <c r="L44" s="96"/>
      <c r="M44" s="96"/>
      <c r="N44" s="96">
        <v>75000</v>
      </c>
      <c r="O44" s="96"/>
      <c r="P44" s="96"/>
      <c r="Q44" s="96"/>
      <c r="R44" s="96"/>
      <c r="S44" s="96">
        <v>75000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38">
        <f t="shared" si="8"/>
        <v>150000</v>
      </c>
      <c r="AO44" s="39"/>
      <c r="AP44" s="39">
        <f t="shared" si="1"/>
        <v>0</v>
      </c>
      <c r="AQ44" s="39">
        <f t="shared" si="2"/>
        <v>75000</v>
      </c>
      <c r="AR44" s="39">
        <f t="shared" si="3"/>
        <v>75000</v>
      </c>
      <c r="AS44" s="39">
        <f t="shared" si="4"/>
        <v>0</v>
      </c>
      <c r="AT44" s="39">
        <f t="shared" si="5"/>
        <v>0</v>
      </c>
      <c r="AU44" s="39">
        <f t="shared" si="6"/>
        <v>0</v>
      </c>
      <c r="AV44" s="40">
        <f t="shared" si="7"/>
        <v>0</v>
      </c>
    </row>
    <row r="45" spans="1:48" ht="15.75" customHeight="1">
      <c r="A45" s="93">
        <f t="shared" si="9"/>
        <v>33</v>
      </c>
      <c r="B45" s="94" t="s">
        <v>68</v>
      </c>
      <c r="C45" s="94" t="s">
        <v>47</v>
      </c>
      <c r="D45" s="97" t="s">
        <v>69</v>
      </c>
      <c r="E45" s="96"/>
      <c r="F45" s="96"/>
      <c r="G45" s="96"/>
      <c r="H45" s="96"/>
      <c r="I45" s="96"/>
      <c r="J45" s="96">
        <v>39900</v>
      </c>
      <c r="K45" s="96"/>
      <c r="L45" s="96"/>
      <c r="M45" s="96"/>
      <c r="N45" s="96"/>
      <c r="O45" s="96">
        <v>59850</v>
      </c>
      <c r="P45" s="96"/>
      <c r="Q45" s="96"/>
      <c r="R45" s="96"/>
      <c r="S45" s="96"/>
      <c r="T45" s="96">
        <v>59850</v>
      </c>
      <c r="U45" s="96"/>
      <c r="V45" s="96"/>
      <c r="W45" s="96"/>
      <c r="X45" s="96"/>
      <c r="Y45" s="96">
        <v>59850</v>
      </c>
      <c r="Z45" s="96"/>
      <c r="AA45" s="96"/>
      <c r="AB45" s="96"/>
      <c r="AC45" s="96"/>
      <c r="AD45" s="96">
        <v>40550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38">
        <f t="shared" si="8"/>
        <v>260000</v>
      </c>
      <c r="AO45" s="39"/>
      <c r="AP45" s="39">
        <f t="shared" si="1"/>
        <v>0</v>
      </c>
      <c r="AQ45" s="39">
        <f t="shared" si="2"/>
        <v>39900</v>
      </c>
      <c r="AR45" s="39">
        <f t="shared" si="3"/>
        <v>59850</v>
      </c>
      <c r="AS45" s="39">
        <f t="shared" si="4"/>
        <v>59850</v>
      </c>
      <c r="AT45" s="39">
        <f t="shared" si="5"/>
        <v>59850</v>
      </c>
      <c r="AU45" s="39">
        <f t="shared" si="6"/>
        <v>40550</v>
      </c>
      <c r="AV45" s="40">
        <f t="shared" si="7"/>
        <v>0</v>
      </c>
    </row>
    <row r="46" spans="1:48" ht="27" customHeight="1">
      <c r="A46" s="93">
        <f t="shared" si="9"/>
        <v>34</v>
      </c>
      <c r="B46" s="94" t="s">
        <v>71</v>
      </c>
      <c r="C46" s="94" t="s">
        <v>47</v>
      </c>
      <c r="D46" s="95" t="s">
        <v>72</v>
      </c>
      <c r="E46" s="96"/>
      <c r="F46" s="96"/>
      <c r="G46" s="96"/>
      <c r="H46" s="96"/>
      <c r="I46" s="96">
        <v>125000</v>
      </c>
      <c r="J46" s="96"/>
      <c r="K46" s="96"/>
      <c r="L46" s="96"/>
      <c r="M46" s="96"/>
      <c r="N46" s="96">
        <v>125000</v>
      </c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38">
        <f t="shared" si="8"/>
        <v>250000</v>
      </c>
      <c r="AO46" s="39"/>
      <c r="AP46" s="39">
        <f t="shared" si="1"/>
        <v>125000</v>
      </c>
      <c r="AQ46" s="39">
        <f t="shared" si="2"/>
        <v>125000</v>
      </c>
      <c r="AR46" s="39">
        <f t="shared" si="3"/>
        <v>0</v>
      </c>
      <c r="AS46" s="39">
        <f t="shared" si="4"/>
        <v>0</v>
      </c>
      <c r="AT46" s="39">
        <f t="shared" si="5"/>
        <v>0</v>
      </c>
      <c r="AU46" s="39">
        <f t="shared" si="6"/>
        <v>0</v>
      </c>
      <c r="AV46" s="40">
        <f t="shared" si="7"/>
        <v>0</v>
      </c>
    </row>
    <row r="47" spans="1:48" ht="27" customHeight="1">
      <c r="A47" s="93">
        <f t="shared" si="9"/>
        <v>35</v>
      </c>
      <c r="B47" s="94" t="s">
        <v>74</v>
      </c>
      <c r="C47" s="94" t="s">
        <v>47</v>
      </c>
      <c r="D47" s="95" t="s">
        <v>75</v>
      </c>
      <c r="E47" s="96"/>
      <c r="F47" s="96"/>
      <c r="G47" s="96"/>
      <c r="H47" s="96"/>
      <c r="I47" s="96">
        <v>36000</v>
      </c>
      <c r="J47" s="96"/>
      <c r="K47" s="96"/>
      <c r="L47" s="96"/>
      <c r="M47" s="96"/>
      <c r="N47" s="96">
        <v>24000</v>
      </c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38">
        <f t="shared" si="8"/>
        <v>60000</v>
      </c>
      <c r="AO47" s="39"/>
      <c r="AP47" s="39">
        <f t="shared" si="1"/>
        <v>36000</v>
      </c>
      <c r="AQ47" s="39">
        <f t="shared" si="2"/>
        <v>24000</v>
      </c>
      <c r="AR47" s="39">
        <f t="shared" si="3"/>
        <v>0</v>
      </c>
      <c r="AS47" s="39">
        <f t="shared" si="4"/>
        <v>0</v>
      </c>
      <c r="AT47" s="39">
        <f t="shared" si="5"/>
        <v>0</v>
      </c>
      <c r="AU47" s="39">
        <f t="shared" si="6"/>
        <v>0</v>
      </c>
      <c r="AV47" s="40">
        <f t="shared" si="7"/>
        <v>0</v>
      </c>
    </row>
    <row r="48" spans="1:48" ht="35.25" customHeight="1">
      <c r="A48" s="93">
        <v>34</v>
      </c>
      <c r="B48" s="94" t="s">
        <v>78</v>
      </c>
      <c r="C48" s="94" t="s">
        <v>47</v>
      </c>
      <c r="D48" s="95" t="s">
        <v>79</v>
      </c>
      <c r="E48" s="96"/>
      <c r="F48" s="96"/>
      <c r="G48" s="96"/>
      <c r="H48" s="96"/>
      <c r="I48" s="96">
        <v>24000</v>
      </c>
      <c r="J48" s="96"/>
      <c r="K48" s="96"/>
      <c r="L48" s="96"/>
      <c r="M48" s="96"/>
      <c r="N48" s="96">
        <v>16000</v>
      </c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38">
        <f t="shared" si="8"/>
        <v>40000</v>
      </c>
      <c r="AO48" s="39"/>
      <c r="AP48" s="39">
        <v>24000</v>
      </c>
      <c r="AQ48" s="39">
        <v>16000</v>
      </c>
      <c r="AR48" s="39">
        <v>0</v>
      </c>
      <c r="AS48" s="39">
        <v>0</v>
      </c>
      <c r="AT48" s="39">
        <v>0</v>
      </c>
      <c r="AU48" s="39">
        <v>0</v>
      </c>
      <c r="AV48" s="40">
        <v>0</v>
      </c>
    </row>
    <row r="49" spans="1:48" ht="35.25" customHeight="1">
      <c r="A49" s="93">
        <v>35</v>
      </c>
      <c r="B49" s="94" t="s">
        <v>82</v>
      </c>
      <c r="C49" s="94" t="s">
        <v>47</v>
      </c>
      <c r="D49" s="97" t="s">
        <v>83</v>
      </c>
      <c r="E49" s="96"/>
      <c r="F49" s="96"/>
      <c r="G49" s="96"/>
      <c r="H49" s="96"/>
      <c r="I49" s="96"/>
      <c r="J49" s="96">
        <v>32160</v>
      </c>
      <c r="K49" s="96"/>
      <c r="L49" s="96"/>
      <c r="M49" s="96"/>
      <c r="N49" s="96"/>
      <c r="O49" s="96">
        <v>7600</v>
      </c>
      <c r="P49" s="96"/>
      <c r="Q49" s="96"/>
      <c r="R49" s="96"/>
      <c r="S49" s="96"/>
      <c r="T49" s="96">
        <v>7590</v>
      </c>
      <c r="U49" s="96"/>
      <c r="V49" s="96"/>
      <c r="W49" s="96"/>
      <c r="X49" s="96"/>
      <c r="Y49" s="96">
        <v>7590</v>
      </c>
      <c r="Z49" s="96"/>
      <c r="AA49" s="96"/>
      <c r="AB49" s="96"/>
      <c r="AC49" s="96"/>
      <c r="AD49" s="96">
        <v>5060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38">
        <f t="shared" si="8"/>
        <v>60000</v>
      </c>
      <c r="AO49" s="39"/>
      <c r="AP49" s="39">
        <f aca="true" t="shared" si="10" ref="AP49:AP56">+SUM(E49:I49)</f>
        <v>0</v>
      </c>
      <c r="AQ49" s="39">
        <f aca="true" t="shared" si="11" ref="AQ49:AQ56">+SUM(J49:N49)</f>
        <v>32160</v>
      </c>
      <c r="AR49" s="39">
        <f>+SUM(O49:S49)</f>
        <v>7600</v>
      </c>
      <c r="AS49" s="39">
        <f>+SUM(T49:X49)</f>
        <v>7590</v>
      </c>
      <c r="AT49" s="39">
        <f>+SUM(Y49:AC49)</f>
        <v>7590</v>
      </c>
      <c r="AU49" s="39">
        <f>+SUM(AD49:AH49)</f>
        <v>5060</v>
      </c>
      <c r="AV49" s="40">
        <f>+SUM(AI49:AM49)</f>
        <v>0</v>
      </c>
    </row>
    <row r="50" spans="1:48" ht="28.5" customHeight="1">
      <c r="A50" s="93">
        <f>+A49+1</f>
        <v>36</v>
      </c>
      <c r="B50" s="94" t="s">
        <v>85</v>
      </c>
      <c r="C50" s="94" t="s">
        <v>47</v>
      </c>
      <c r="D50" s="97" t="s">
        <v>86</v>
      </c>
      <c r="E50" s="96"/>
      <c r="F50" s="96"/>
      <c r="G50" s="96"/>
      <c r="H50" s="96"/>
      <c r="I50" s="96"/>
      <c r="J50" s="96">
        <v>15800</v>
      </c>
      <c r="K50" s="96"/>
      <c r="L50" s="96"/>
      <c r="M50" s="96"/>
      <c r="N50" s="96"/>
      <c r="O50" s="96">
        <v>6600</v>
      </c>
      <c r="P50" s="96"/>
      <c r="Q50" s="96"/>
      <c r="R50" s="96"/>
      <c r="S50" s="96"/>
      <c r="T50" s="96">
        <v>6600</v>
      </c>
      <c r="U50" s="96"/>
      <c r="V50" s="96"/>
      <c r="W50" s="96"/>
      <c r="X50" s="96"/>
      <c r="Y50" s="96">
        <v>6600</v>
      </c>
      <c r="Z50" s="96"/>
      <c r="AA50" s="96"/>
      <c r="AB50" s="96"/>
      <c r="AC50" s="96"/>
      <c r="AD50" s="96">
        <v>4400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38">
        <f t="shared" si="8"/>
        <v>40000</v>
      </c>
      <c r="AO50" s="39"/>
      <c r="AP50" s="39">
        <f t="shared" si="10"/>
        <v>0</v>
      </c>
      <c r="AQ50" s="39">
        <f t="shared" si="11"/>
        <v>15800</v>
      </c>
      <c r="AR50" s="39">
        <f>+SUM(O50:S50)</f>
        <v>6600</v>
      </c>
      <c r="AS50" s="39">
        <f>+SUM(T50:X50)</f>
        <v>6600</v>
      </c>
      <c r="AT50" s="39">
        <f>+SUM(Y50:AC50)</f>
        <v>6600</v>
      </c>
      <c r="AU50" s="39">
        <f>+SUM(AD50:AH50)</f>
        <v>4400</v>
      </c>
      <c r="AV50" s="40">
        <f>+SUM(AI50:AM50)</f>
        <v>0</v>
      </c>
    </row>
    <row r="51" spans="1:48" ht="15.75" customHeight="1">
      <c r="A51" s="93">
        <f>+A50+1</f>
        <v>37</v>
      </c>
      <c r="B51" s="94" t="s">
        <v>88</v>
      </c>
      <c r="C51" s="94" t="s">
        <v>47</v>
      </c>
      <c r="D51" s="97" t="s">
        <v>89</v>
      </c>
      <c r="E51" s="96"/>
      <c r="F51" s="96"/>
      <c r="G51" s="96"/>
      <c r="H51" s="96"/>
      <c r="I51" s="96"/>
      <c r="J51" s="96">
        <v>40000</v>
      </c>
      <c r="K51" s="96"/>
      <c r="L51" s="96"/>
      <c r="M51" s="96"/>
      <c r="N51" s="96"/>
      <c r="O51" s="96">
        <v>40000</v>
      </c>
      <c r="P51" s="96"/>
      <c r="Q51" s="96"/>
      <c r="R51" s="96"/>
      <c r="S51" s="96"/>
      <c r="T51" s="96">
        <v>40000</v>
      </c>
      <c r="U51" s="96"/>
      <c r="V51" s="96"/>
      <c r="W51" s="96"/>
      <c r="X51" s="96"/>
      <c r="Y51" s="96">
        <v>40000</v>
      </c>
      <c r="Z51" s="96"/>
      <c r="AA51" s="96"/>
      <c r="AB51" s="96"/>
      <c r="AC51" s="96"/>
      <c r="AD51" s="96">
        <v>40000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38">
        <f t="shared" si="8"/>
        <v>200000</v>
      </c>
      <c r="AO51" s="39"/>
      <c r="AP51" s="39">
        <f t="shared" si="10"/>
        <v>0</v>
      </c>
      <c r="AQ51" s="39">
        <f t="shared" si="11"/>
        <v>40000</v>
      </c>
      <c r="AR51" s="39">
        <f>+SUM(O51:S51)</f>
        <v>40000</v>
      </c>
      <c r="AS51" s="39">
        <f>+SUM(T51:X51)</f>
        <v>40000</v>
      </c>
      <c r="AT51" s="39">
        <f>+SUM(Y51:AC51)</f>
        <v>40000</v>
      </c>
      <c r="AU51" s="39">
        <f>+SUM(AD51:AH51)</f>
        <v>40000</v>
      </c>
      <c r="AV51" s="40">
        <f>+SUM(AI51:AM51)</f>
        <v>0</v>
      </c>
    </row>
    <row r="52" spans="1:48" ht="15.75" customHeight="1">
      <c r="A52" s="93">
        <f>+A51+1</f>
        <v>38</v>
      </c>
      <c r="B52" s="94" t="s">
        <v>92</v>
      </c>
      <c r="C52" s="94" t="s">
        <v>47</v>
      </c>
      <c r="D52" s="97" t="s">
        <v>148</v>
      </c>
      <c r="E52" s="96"/>
      <c r="F52" s="96"/>
      <c r="G52" s="96">
        <v>59000</v>
      </c>
      <c r="H52" s="96"/>
      <c r="I52" s="96"/>
      <c r="J52" s="96"/>
      <c r="K52" s="96"/>
      <c r="L52" s="96">
        <v>59514.4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38">
        <f t="shared" si="8"/>
        <v>118514.4</v>
      </c>
      <c r="AO52" s="39"/>
      <c r="AP52" s="39">
        <f t="shared" si="10"/>
        <v>59000</v>
      </c>
      <c r="AQ52" s="39">
        <f t="shared" si="11"/>
        <v>59514.4</v>
      </c>
      <c r="AR52" s="39">
        <f>+SUM(O52:S52)</f>
        <v>0</v>
      </c>
      <c r="AS52" s="39">
        <f>+SUM(T52:X52)</f>
        <v>0</v>
      </c>
      <c r="AT52" s="39">
        <f>+SUM(Y52:AC52)</f>
        <v>0</v>
      </c>
      <c r="AU52" s="39">
        <f>+SUM(AD52:AH52)</f>
        <v>0</v>
      </c>
      <c r="AV52" s="40">
        <f>+SUM(AI52:AM52)</f>
        <v>0</v>
      </c>
    </row>
    <row r="53" spans="1:48" ht="15.75" customHeight="1">
      <c r="A53" s="93">
        <v>39</v>
      </c>
      <c r="B53" s="94" t="s">
        <v>96</v>
      </c>
      <c r="C53" s="94" t="s">
        <v>47</v>
      </c>
      <c r="D53" s="97" t="s">
        <v>149</v>
      </c>
      <c r="E53" s="96"/>
      <c r="F53" s="96"/>
      <c r="G53" s="96">
        <v>73500</v>
      </c>
      <c r="H53" s="96"/>
      <c r="I53" s="96"/>
      <c r="J53" s="96"/>
      <c r="K53" s="96"/>
      <c r="L53" s="96">
        <v>73500</v>
      </c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38">
        <f t="shared" si="8"/>
        <v>147000</v>
      </c>
      <c r="AO53" s="39"/>
      <c r="AP53" s="39">
        <f t="shared" si="10"/>
        <v>73500</v>
      </c>
      <c r="AQ53" s="39">
        <f t="shared" si="11"/>
        <v>73500</v>
      </c>
      <c r="AR53" s="39">
        <v>0</v>
      </c>
      <c r="AS53" s="39">
        <v>0</v>
      </c>
      <c r="AT53" s="39">
        <v>0</v>
      </c>
      <c r="AU53" s="39">
        <v>0</v>
      </c>
      <c r="AV53" s="40">
        <v>0</v>
      </c>
    </row>
    <row r="54" spans="1:48" ht="15.75" customHeight="1" thickBot="1">
      <c r="A54" s="98">
        <v>40</v>
      </c>
      <c r="B54" s="99" t="s">
        <v>100</v>
      </c>
      <c r="C54" s="99" t="s">
        <v>47</v>
      </c>
      <c r="D54" s="100" t="s">
        <v>101</v>
      </c>
      <c r="E54" s="101"/>
      <c r="F54" s="101"/>
      <c r="G54" s="101"/>
      <c r="H54" s="101"/>
      <c r="I54" s="101"/>
      <c r="J54" s="101"/>
      <c r="K54" s="101"/>
      <c r="L54" s="101">
        <v>40000</v>
      </c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46">
        <f t="shared" si="8"/>
        <v>40000</v>
      </c>
      <c r="AO54" s="47"/>
      <c r="AP54" s="47">
        <f t="shared" si="10"/>
        <v>0</v>
      </c>
      <c r="AQ54" s="47">
        <f t="shared" si="11"/>
        <v>40000</v>
      </c>
      <c r="AR54" s="47">
        <f>+SUM(O54:S54)</f>
        <v>0</v>
      </c>
      <c r="AS54" s="47">
        <f>+SUM(T54:X54)</f>
        <v>0</v>
      </c>
      <c r="AT54" s="47">
        <f>+SUM(Y54:AC54)</f>
        <v>0</v>
      </c>
      <c r="AU54" s="47">
        <f>+SUM(AD54:AH54)</f>
        <v>0</v>
      </c>
      <c r="AV54" s="48">
        <f>+SUM(AI54:AM54)</f>
        <v>0</v>
      </c>
    </row>
    <row r="55" spans="1:48" ht="15.75" customHeight="1" thickTop="1">
      <c r="A55" s="102">
        <f>A54+1</f>
        <v>41</v>
      </c>
      <c r="B55" s="103" t="s">
        <v>150</v>
      </c>
      <c r="C55" s="103" t="s">
        <v>121</v>
      </c>
      <c r="D55" s="104" t="s">
        <v>151</v>
      </c>
      <c r="E55" s="105"/>
      <c r="F55" s="106"/>
      <c r="G55" s="106"/>
      <c r="H55" s="106"/>
      <c r="I55" s="106"/>
      <c r="J55" s="106"/>
      <c r="K55" s="106"/>
      <c r="L55" s="106"/>
      <c r="M55" s="106"/>
      <c r="N55" s="106">
        <v>40000</v>
      </c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31">
        <f t="shared" si="8"/>
        <v>40000</v>
      </c>
      <c r="AO55" s="107"/>
      <c r="AP55" s="32">
        <f t="shared" si="10"/>
        <v>0</v>
      </c>
      <c r="AQ55" s="32">
        <f t="shared" si="11"/>
        <v>40000</v>
      </c>
      <c r="AR55" s="32">
        <f>+SUM(O55:S55)</f>
        <v>0</v>
      </c>
      <c r="AS55" s="32">
        <f>+SUM(T55:X55)</f>
        <v>0</v>
      </c>
      <c r="AT55" s="32">
        <f>+SUM(Y55:AC55)</f>
        <v>0</v>
      </c>
      <c r="AU55" s="32">
        <f>+SUM(AD55:AH55)</f>
        <v>0</v>
      </c>
      <c r="AV55" s="33">
        <f>+SUM(AI55:AM55)</f>
        <v>0</v>
      </c>
    </row>
    <row r="56" spans="1:48" ht="15.75" customHeight="1" thickBot="1">
      <c r="A56" s="108">
        <f>+A55+1</f>
        <v>42</v>
      </c>
      <c r="B56" s="109" t="s">
        <v>112</v>
      </c>
      <c r="C56" s="109" t="s">
        <v>121</v>
      </c>
      <c r="D56" s="110" t="s">
        <v>111</v>
      </c>
      <c r="E56" s="111"/>
      <c r="F56" s="111"/>
      <c r="G56" s="111"/>
      <c r="H56" s="111"/>
      <c r="I56" s="111"/>
      <c r="J56" s="111">
        <v>25000</v>
      </c>
      <c r="K56" s="111"/>
      <c r="L56" s="111"/>
      <c r="M56" s="111"/>
      <c r="N56" s="111"/>
      <c r="O56" s="111">
        <v>25000</v>
      </c>
      <c r="P56" s="111"/>
      <c r="Q56" s="111"/>
      <c r="R56" s="111"/>
      <c r="S56" s="111"/>
      <c r="T56" s="111">
        <v>25000</v>
      </c>
      <c r="U56" s="111"/>
      <c r="V56" s="111"/>
      <c r="W56" s="111"/>
      <c r="X56" s="111"/>
      <c r="Y56" s="111">
        <v>25000</v>
      </c>
      <c r="Z56" s="111"/>
      <c r="AA56" s="111"/>
      <c r="AB56" s="111"/>
      <c r="AC56" s="111"/>
      <c r="AD56" s="111">
        <v>50000</v>
      </c>
      <c r="AE56" s="111"/>
      <c r="AF56" s="111"/>
      <c r="AG56" s="111"/>
      <c r="AH56" s="111"/>
      <c r="AI56" s="111">
        <v>0</v>
      </c>
      <c r="AJ56" s="111"/>
      <c r="AK56" s="111"/>
      <c r="AL56" s="111"/>
      <c r="AM56" s="111"/>
      <c r="AN56" s="46">
        <f t="shared" si="8"/>
        <v>150000</v>
      </c>
      <c r="AO56" s="47"/>
      <c r="AP56" s="47">
        <f t="shared" si="10"/>
        <v>0</v>
      </c>
      <c r="AQ56" s="47">
        <f t="shared" si="11"/>
        <v>25000</v>
      </c>
      <c r="AR56" s="47">
        <f>+SUM(O56:S56)</f>
        <v>25000</v>
      </c>
      <c r="AS56" s="47">
        <f>+SUM(T56:X56)</f>
        <v>25000</v>
      </c>
      <c r="AT56" s="47">
        <f>+SUM(Y56:AC56)</f>
        <v>25000</v>
      </c>
      <c r="AU56" s="47">
        <f>+SUM(AD56:AH56)</f>
        <v>50000</v>
      </c>
      <c r="AV56" s="48">
        <f>+SUM(AI56:AM56)</f>
        <v>0</v>
      </c>
    </row>
    <row r="57" spans="1:48" ht="15.75" customHeight="1" thickBot="1" thickTop="1">
      <c r="A57" s="5"/>
      <c r="B57" s="5"/>
      <c r="C57" s="5"/>
      <c r="D57" s="5"/>
      <c r="E57" s="112">
        <f aca="true" t="shared" si="12" ref="E57:AM57">+SUM(E13:E56)</f>
        <v>0</v>
      </c>
      <c r="F57" s="113">
        <f t="shared" si="12"/>
        <v>0</v>
      </c>
      <c r="G57" s="113">
        <f t="shared" si="12"/>
        <v>132500</v>
      </c>
      <c r="H57" s="113">
        <f t="shared" si="12"/>
        <v>0</v>
      </c>
      <c r="I57" s="113">
        <f t="shared" si="12"/>
        <v>185000</v>
      </c>
      <c r="J57" s="113">
        <f t="shared" si="12"/>
        <v>733744.4</v>
      </c>
      <c r="K57" s="113">
        <f t="shared" si="12"/>
        <v>261000</v>
      </c>
      <c r="L57" s="113">
        <f t="shared" si="12"/>
        <v>173014.4</v>
      </c>
      <c r="M57" s="113">
        <f t="shared" si="12"/>
        <v>0</v>
      </c>
      <c r="N57" s="113">
        <f t="shared" si="12"/>
        <v>310000</v>
      </c>
      <c r="O57" s="113">
        <f t="shared" si="12"/>
        <v>1376906.5</v>
      </c>
      <c r="P57" s="113">
        <f t="shared" si="12"/>
        <v>389000</v>
      </c>
      <c r="Q57" s="113">
        <f t="shared" si="12"/>
        <v>0</v>
      </c>
      <c r="R57" s="113">
        <f t="shared" si="12"/>
        <v>900000</v>
      </c>
      <c r="S57" s="113">
        <f t="shared" si="12"/>
        <v>442500</v>
      </c>
      <c r="T57" s="113">
        <f t="shared" si="12"/>
        <v>997199.1</v>
      </c>
      <c r="U57" s="113">
        <f t="shared" si="12"/>
        <v>0</v>
      </c>
      <c r="V57" s="113">
        <f t="shared" si="12"/>
        <v>0</v>
      </c>
      <c r="W57" s="113">
        <f t="shared" si="12"/>
        <v>0</v>
      </c>
      <c r="X57" s="113">
        <f t="shared" si="12"/>
        <v>457500</v>
      </c>
      <c r="Y57" s="113">
        <f t="shared" si="12"/>
        <v>512140</v>
      </c>
      <c r="Z57" s="113">
        <f t="shared" si="12"/>
        <v>0</v>
      </c>
      <c r="AA57" s="113">
        <f t="shared" si="12"/>
        <v>0</v>
      </c>
      <c r="AB57" s="113">
        <f t="shared" si="12"/>
        <v>0</v>
      </c>
      <c r="AC57" s="113">
        <f t="shared" si="12"/>
        <v>426985.6</v>
      </c>
      <c r="AD57" s="113">
        <f t="shared" si="12"/>
        <v>140010</v>
      </c>
      <c r="AE57" s="113">
        <f t="shared" si="12"/>
        <v>0</v>
      </c>
      <c r="AF57" s="113">
        <f t="shared" si="12"/>
        <v>0</v>
      </c>
      <c r="AG57" s="113">
        <f t="shared" si="12"/>
        <v>0</v>
      </c>
      <c r="AH57" s="113">
        <f t="shared" si="12"/>
        <v>62500</v>
      </c>
      <c r="AI57" s="113">
        <f t="shared" si="12"/>
        <v>0</v>
      </c>
      <c r="AJ57" s="113">
        <f t="shared" si="12"/>
        <v>0</v>
      </c>
      <c r="AK57" s="113">
        <f t="shared" si="12"/>
        <v>0</v>
      </c>
      <c r="AL57" s="113">
        <f t="shared" si="12"/>
        <v>0</v>
      </c>
      <c r="AM57" s="113">
        <f t="shared" si="12"/>
        <v>0</v>
      </c>
      <c r="AN57" s="114">
        <f>SUM(AN13:AN56)</f>
        <v>7500000</v>
      </c>
      <c r="AO57" s="115"/>
      <c r="AP57" s="114">
        <f aca="true" t="shared" si="13" ref="AP57:AV57">+SUM(AP13:AP56)</f>
        <v>317500</v>
      </c>
      <c r="AQ57" s="116">
        <f t="shared" si="13"/>
        <v>1477758.7999999998</v>
      </c>
      <c r="AR57" s="116">
        <f t="shared" si="13"/>
        <v>3108406.5</v>
      </c>
      <c r="AS57" s="116">
        <f t="shared" si="13"/>
        <v>1454699.1</v>
      </c>
      <c r="AT57" s="116">
        <f t="shared" si="13"/>
        <v>939125.6</v>
      </c>
      <c r="AU57" s="116">
        <f t="shared" si="13"/>
        <v>202510</v>
      </c>
      <c r="AV57" s="117">
        <f t="shared" si="13"/>
        <v>0</v>
      </c>
    </row>
    <row r="58" spans="1:48" ht="15.75" customHeight="1" thickTop="1">
      <c r="A58" s="5"/>
      <c r="B58" s="5"/>
      <c r="C58" s="5"/>
      <c r="D58" s="5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5"/>
    </row>
    <row r="59" spans="1:48" ht="15.75" customHeight="1">
      <c r="A59" s="119"/>
      <c r="B59" s="5"/>
      <c r="C59" s="5"/>
      <c r="D59" s="5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5"/>
    </row>
    <row r="60" spans="1:48" ht="15.75" customHeight="1">
      <c r="A60" s="5"/>
      <c r="B60" s="5"/>
      <c r="C60" s="5"/>
      <c r="D60" s="5"/>
      <c r="E60" s="118"/>
      <c r="F60" s="118"/>
      <c r="G60" s="140"/>
      <c r="H60" s="140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20"/>
      <c r="AO60" s="118"/>
      <c r="AP60" s="118"/>
      <c r="AQ60" s="118"/>
      <c r="AR60" s="118"/>
      <c r="AS60" s="118"/>
      <c r="AT60" s="118"/>
      <c r="AU60" s="118"/>
      <c r="AV60" s="5"/>
    </row>
    <row r="63" ht="12.75">
      <c r="J63" s="121"/>
    </row>
  </sheetData>
  <sheetProtection/>
  <mergeCells count="12">
    <mergeCell ref="AD11:AH11"/>
    <mergeCell ref="AI11:AM11"/>
    <mergeCell ref="AP11:AV11"/>
    <mergeCell ref="G60:H60"/>
    <mergeCell ref="A6:D6"/>
    <mergeCell ref="A7:D7"/>
    <mergeCell ref="AS8:AT8"/>
    <mergeCell ref="E11:I11"/>
    <mergeCell ref="J11:N11"/>
    <mergeCell ref="O11:S11"/>
    <mergeCell ref="T11:X11"/>
    <mergeCell ref="Y11:A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Colom</dc:creator>
  <cp:keywords/>
  <dc:description/>
  <cp:lastModifiedBy>Manuel Colom</cp:lastModifiedBy>
  <dcterms:created xsi:type="dcterms:W3CDTF">2022-03-31T11:30:21Z</dcterms:created>
  <dcterms:modified xsi:type="dcterms:W3CDTF">2023-12-20T12:30:42Z</dcterms:modified>
  <cp:category/>
  <cp:version/>
  <cp:contentType/>
  <cp:contentStatus/>
</cp:coreProperties>
</file>